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DieseArbeitsmappe"/>
  <mc:AlternateContent xmlns:mc="http://schemas.openxmlformats.org/markup-compatibility/2006">
    <mc:Choice Requires="x15">
      <x15ac:absPath xmlns:x15ac="http://schemas.microsoft.com/office/spreadsheetml/2010/11/ac" url="K:\402_Gewaesserschutz\30_Abteilung_für_Umwelt\Koordination Nordwestschweiz\Definitive Vorlagen\Definitiv Aargau\"/>
    </mc:Choice>
  </mc:AlternateContent>
  <xr:revisionPtr revIDLastSave="0" documentId="13_ncr:1_{1725D883-AF57-444B-868D-7A3F2DE2D569}" xr6:coauthVersionLast="47" xr6:coauthVersionMax="47" xr10:uidLastSave="{00000000-0000-0000-0000-000000000000}"/>
  <workbookProtection workbookAlgorithmName="SHA-512" workbookHashValue="034kqCkiHbj9yJt1QfQXDYqvDmPwjkQAc38bs7AXTme4128vL3aWy8AGoN+i4zDzD7BXZKDP7wwQrN7su3dWSQ==" workbookSaltValue="7Gpvw3fv2ODQaMzwjKpCoA==" workbookSpinCount="100000" lockStructure="1"/>
  <bookViews>
    <workbookView xWindow="-108" yWindow="-108" windowWidth="30936" windowHeight="18696" tabRatio="812" xr2:uid="{00000000-000D-0000-FFFF-FFFF00000000}"/>
  </bookViews>
  <sheets>
    <sheet name="Adresse + Ergebnis " sheetId="1" r:id="rId1"/>
    <sheet name="Rindvieh, Schweine, Geflügel" sheetId="2" r:id="rId2"/>
    <sheet name="Diverse Tiere" sheetId="4" r:id="rId3"/>
    <sheet name="Abwasser, Hofdüngerlager" sheetId="5" r:id="rId4"/>
    <sheet name="Abwasser landwirt. Nebenerwerb" sheetId="21" r:id="rId5"/>
    <sheet name="Grundlagen GRUD" sheetId="19" r:id="rId6"/>
    <sheet name="Hinweise Kanton Aargau" sheetId="22" r:id="rId7"/>
  </sheets>
  <definedNames>
    <definedName name="_xlnm.Print_Area" localSheetId="4">'Abwasser landwirt. Nebenerwerb'!$A$1:$O$46</definedName>
    <definedName name="_xlnm.Print_Area" localSheetId="3">'Abwasser, Hofdüngerlager'!$A$1:$O$55</definedName>
    <definedName name="_xlnm.Print_Area" localSheetId="0">'Adresse + Ergebnis '!$A$1:$O$46</definedName>
    <definedName name="_xlnm.Print_Area" localSheetId="2">'Diverse Tiere'!$A$1:$R$42</definedName>
    <definedName name="_xlnm.Print_Area" localSheetId="6">'Hinweise Kanton Aargau'!$A$1:$G$80</definedName>
    <definedName name="_xlnm.Print_Area" localSheetId="1">'Rindvieh, Schweine, Geflügel'!$A$1:$R$46</definedName>
    <definedName name="Print_Area" localSheetId="3">'Abwasser, Hofdüngerlager'!$A$1:$O$55</definedName>
    <definedName name="Print_Area" localSheetId="0">'Adresse + Ergebnis '!$A$1:$O$46</definedName>
    <definedName name="Print_Area" localSheetId="2">'Diverse Tiere'!$A$1:$R$44</definedName>
    <definedName name="Print_Area" localSheetId="5">'Grundlagen GRUD'!$A$7:$M$126</definedName>
    <definedName name="Print_Area" localSheetId="1">'Rindvieh, Schweine, Geflügel'!$A$1:$R$46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21" l="1"/>
  <c r="O42" i="21"/>
  <c r="O39" i="21"/>
  <c r="O40" i="21"/>
  <c r="O41" i="21"/>
  <c r="O38" i="21"/>
  <c r="O37" i="21"/>
  <c r="Q21" i="2" l="1"/>
  <c r="Q22" i="2"/>
  <c r="R21" i="2"/>
  <c r="R22" i="2"/>
  <c r="R13" i="2"/>
  <c r="Q13" i="2"/>
  <c r="P21" i="2"/>
  <c r="P20" i="2"/>
  <c r="Q20" i="2"/>
  <c r="O21" i="2"/>
  <c r="G80" i="22" l="1"/>
  <c r="O41" i="4" l="1"/>
  <c r="O40" i="4"/>
  <c r="O39" i="4"/>
  <c r="O38" i="4"/>
  <c r="O37" i="4"/>
  <c r="O36" i="4"/>
  <c r="O35" i="4"/>
  <c r="O34" i="4"/>
  <c r="O42" i="4" s="1"/>
  <c r="O30" i="4"/>
  <c r="O29" i="4"/>
  <c r="O31" i="4" s="1"/>
  <c r="O25" i="4"/>
  <c r="O24" i="4"/>
  <c r="O26" i="4" s="1"/>
  <c r="O23" i="4"/>
  <c r="O19" i="4"/>
  <c r="O18" i="4"/>
  <c r="O17" i="4"/>
  <c r="O10" i="4"/>
  <c r="O11" i="4"/>
  <c r="O12" i="4"/>
  <c r="O13" i="4"/>
  <c r="O9" i="4"/>
  <c r="O32" i="2"/>
  <c r="O38" i="2" s="1"/>
  <c r="O33" i="2"/>
  <c r="AB10" i="2"/>
  <c r="O45" i="2"/>
  <c r="O44" i="2"/>
  <c r="O43" i="2"/>
  <c r="O42" i="2"/>
  <c r="O37" i="2"/>
  <c r="O36" i="2"/>
  <c r="O35" i="2"/>
  <c r="O34" i="2"/>
  <c r="O27" i="2"/>
  <c r="O25" i="2"/>
  <c r="O24" i="2"/>
  <c r="O22" i="2"/>
  <c r="O20" i="2"/>
  <c r="O19" i="2"/>
  <c r="O18" i="2"/>
  <c r="O16" i="2"/>
  <c r="O15" i="2"/>
  <c r="O14" i="2"/>
  <c r="O13" i="2"/>
  <c r="O12" i="2"/>
  <c r="O11" i="2"/>
  <c r="AC10" i="2"/>
  <c r="W37" i="2"/>
  <c r="W36" i="2"/>
  <c r="W35" i="2"/>
  <c r="W34" i="2"/>
  <c r="W33" i="2"/>
  <c r="W32" i="2"/>
  <c r="R20" i="2"/>
  <c r="R19" i="2"/>
  <c r="R18" i="2"/>
  <c r="P19" i="2"/>
  <c r="T19" i="2"/>
  <c r="W19" i="2"/>
  <c r="Q19" i="2"/>
  <c r="Q18" i="2"/>
  <c r="R14" i="2"/>
  <c r="R15" i="2"/>
  <c r="R16" i="2"/>
  <c r="R24" i="2"/>
  <c r="R25" i="2"/>
  <c r="R27" i="2"/>
  <c r="R37" i="2"/>
  <c r="R36" i="2"/>
  <c r="R35" i="2"/>
  <c r="R34" i="2"/>
  <c r="R33" i="2"/>
  <c r="R32" i="2"/>
  <c r="R45" i="2"/>
  <c r="R44" i="2"/>
  <c r="R43" i="2"/>
  <c r="R42" i="2"/>
  <c r="R19" i="4"/>
  <c r="R18" i="4"/>
  <c r="R17" i="4"/>
  <c r="R13" i="4"/>
  <c r="R12" i="4"/>
  <c r="R11" i="4"/>
  <c r="R10" i="4"/>
  <c r="R9" i="4"/>
  <c r="R41" i="4"/>
  <c r="R40" i="4"/>
  <c r="R39" i="4"/>
  <c r="R38" i="4"/>
  <c r="R37" i="4"/>
  <c r="R36" i="4"/>
  <c r="R35" i="4"/>
  <c r="R34" i="4"/>
  <c r="R25" i="4"/>
  <c r="R24" i="4"/>
  <c r="R23" i="4"/>
  <c r="R30" i="4"/>
  <c r="R29" i="4"/>
  <c r="U11" i="2"/>
  <c r="S11" i="2"/>
  <c r="X12" i="2"/>
  <c r="S12" i="2"/>
  <c r="X11" i="2"/>
  <c r="X10" i="2"/>
  <c r="U10" i="2"/>
  <c r="S10" i="2"/>
  <c r="Y11" i="2"/>
  <c r="Y10" i="2"/>
  <c r="O25" i="21"/>
  <c r="O27" i="21" s="1"/>
  <c r="O21" i="21"/>
  <c r="O20" i="21"/>
  <c r="O19" i="21"/>
  <c r="V13" i="1"/>
  <c r="V14" i="1"/>
  <c r="V15" i="1"/>
  <c r="V22" i="1"/>
  <c r="V21" i="1"/>
  <c r="T22" i="1"/>
  <c r="T15" i="1"/>
  <c r="T13" i="1"/>
  <c r="E55" i="5"/>
  <c r="L27" i="1" s="1"/>
  <c r="N55" i="5"/>
  <c r="N27" i="1" s="1"/>
  <c r="V20" i="1"/>
  <c r="V19" i="1"/>
  <c r="V18" i="1"/>
  <c r="V17" i="1"/>
  <c r="V12" i="1"/>
  <c r="V11" i="1"/>
  <c r="T21" i="1"/>
  <c r="T20" i="1"/>
  <c r="T19" i="1"/>
  <c r="T18" i="1"/>
  <c r="T17" i="1"/>
  <c r="T14" i="1"/>
  <c r="T12" i="1"/>
  <c r="T11" i="1"/>
  <c r="N5" i="21"/>
  <c r="O10" i="21"/>
  <c r="O11" i="21"/>
  <c r="N5" i="5"/>
  <c r="N40" i="5"/>
  <c r="C9" i="2"/>
  <c r="Q14" i="4"/>
  <c r="P13" i="4"/>
  <c r="P12" i="4"/>
  <c r="P11" i="4"/>
  <c r="P10" i="4"/>
  <c r="P9" i="4"/>
  <c r="P19" i="4"/>
  <c r="P18" i="4"/>
  <c r="P20" i="4" s="1"/>
  <c r="U18" i="4"/>
  <c r="P17" i="4"/>
  <c r="M14" i="5"/>
  <c r="N14" i="5" s="1"/>
  <c r="P25" i="4"/>
  <c r="P24" i="4"/>
  <c r="P23" i="4"/>
  <c r="M15" i="5" s="1"/>
  <c r="N15" i="5" s="1"/>
  <c r="Z10" i="2"/>
  <c r="Z11" i="2"/>
  <c r="Z12" i="2"/>
  <c r="R12" i="2" s="1"/>
  <c r="N1" i="21"/>
  <c r="L1" i="5"/>
  <c r="M1" i="4"/>
  <c r="M1" i="2"/>
  <c r="Q5" i="2"/>
  <c r="K75" i="19"/>
  <c r="N2" i="21"/>
  <c r="B3" i="21"/>
  <c r="H3" i="2"/>
  <c r="H3" i="4" s="1"/>
  <c r="Q3" i="2"/>
  <c r="Q3" i="4" s="1"/>
  <c r="N3" i="5" s="1"/>
  <c r="N3" i="21" s="1"/>
  <c r="N4" i="21"/>
  <c r="O33" i="21"/>
  <c r="O31" i="21"/>
  <c r="O16" i="21"/>
  <c r="O12" i="21"/>
  <c r="O13" i="21"/>
  <c r="O14" i="21"/>
  <c r="L2" i="5"/>
  <c r="C3" i="5"/>
  <c r="N4" i="5"/>
  <c r="M10" i="2"/>
  <c r="W10" i="2" s="1"/>
  <c r="P11" i="2"/>
  <c r="P12" i="2"/>
  <c r="P13" i="2"/>
  <c r="M14" i="2"/>
  <c r="P14" i="2" s="1"/>
  <c r="M15" i="2"/>
  <c r="T15" i="2" s="1"/>
  <c r="M16" i="2"/>
  <c r="P16" i="2" s="1"/>
  <c r="W18" i="2"/>
  <c r="M22" i="2"/>
  <c r="W22" i="2" s="1"/>
  <c r="M24" i="2"/>
  <c r="T24" i="2" s="1"/>
  <c r="M25" i="2"/>
  <c r="P25" i="2" s="1"/>
  <c r="M27" i="2"/>
  <c r="T27" i="2" s="1"/>
  <c r="P32" i="2"/>
  <c r="P33" i="2"/>
  <c r="P34" i="2"/>
  <c r="P35" i="2"/>
  <c r="P36" i="2"/>
  <c r="P37" i="2"/>
  <c r="P42" i="2"/>
  <c r="P43" i="2"/>
  <c r="P44" i="2"/>
  <c r="P45" i="2"/>
  <c r="P29" i="4"/>
  <c r="P30" i="4"/>
  <c r="N18" i="5"/>
  <c r="N19" i="5"/>
  <c r="N20" i="5"/>
  <c r="N21" i="5"/>
  <c r="N22" i="5"/>
  <c r="N23" i="5"/>
  <c r="N28" i="5"/>
  <c r="N29" i="5"/>
  <c r="N30" i="5"/>
  <c r="N31" i="5"/>
  <c r="N32" i="5"/>
  <c r="N33" i="5"/>
  <c r="N39" i="5"/>
  <c r="U38" i="5"/>
  <c r="N41" i="5"/>
  <c r="U39" i="5"/>
  <c r="U40" i="5"/>
  <c r="M2" i="4"/>
  <c r="C3" i="4"/>
  <c r="Q4" i="4"/>
  <c r="Q5" i="4"/>
  <c r="Q20" i="4"/>
  <c r="Q26" i="4"/>
  <c r="Q29" i="4"/>
  <c r="Q30" i="4"/>
  <c r="P34" i="4"/>
  <c r="P42" i="4" s="1"/>
  <c r="P35" i="4"/>
  <c r="P36" i="4"/>
  <c r="P37" i="4"/>
  <c r="P38" i="4"/>
  <c r="P39" i="4"/>
  <c r="P40" i="4"/>
  <c r="P41" i="4"/>
  <c r="Q42" i="4"/>
  <c r="M2" i="2"/>
  <c r="C3" i="2"/>
  <c r="Q4" i="2"/>
  <c r="V10" i="2"/>
  <c r="V11" i="2"/>
  <c r="Q11" i="2" s="1"/>
  <c r="T11" i="2"/>
  <c r="W11" i="2"/>
  <c r="V12" i="2"/>
  <c r="T12" i="2"/>
  <c r="W12" i="2"/>
  <c r="Q14" i="2"/>
  <c r="Q15" i="2"/>
  <c r="Q16" i="2"/>
  <c r="T17" i="2"/>
  <c r="W17" i="2"/>
  <c r="T20" i="2"/>
  <c r="W20" i="2"/>
  <c r="T23" i="2"/>
  <c r="W23" i="2"/>
  <c r="A24" i="2"/>
  <c r="Q24" i="2"/>
  <c r="A25" i="2"/>
  <c r="Q25" i="2"/>
  <c r="T26" i="2"/>
  <c r="W26" i="2"/>
  <c r="Q32" i="2"/>
  <c r="Q33" i="2"/>
  <c r="Q34" i="2"/>
  <c r="Q35" i="2"/>
  <c r="Q36" i="2"/>
  <c r="Q37" i="2"/>
  <c r="T32" i="2"/>
  <c r="T33" i="2"/>
  <c r="T38" i="2" s="1"/>
  <c r="T34" i="2"/>
  <c r="T35" i="2"/>
  <c r="T36" i="2"/>
  <c r="T37" i="2"/>
  <c r="A36" i="2"/>
  <c r="Q42" i="2"/>
  <c r="Q43" i="2"/>
  <c r="Q44" i="2"/>
  <c r="Q45" i="2"/>
  <c r="V5" i="1"/>
  <c r="V6" i="1"/>
  <c r="V7" i="1"/>
  <c r="W13" i="2"/>
  <c r="T13" i="2"/>
  <c r="T18" i="2"/>
  <c r="P18" i="2"/>
  <c r="P31" i="4"/>
  <c r="M16" i="5"/>
  <c r="N16" i="5"/>
  <c r="P26" i="4"/>
  <c r="O20" i="4"/>
  <c r="Q12" i="2" l="1"/>
  <c r="O14" i="4"/>
  <c r="F44" i="5"/>
  <c r="P14" i="4"/>
  <c r="M13" i="5" s="1"/>
  <c r="N13" i="5" s="1"/>
  <c r="P38" i="2"/>
  <c r="M10" i="5" s="1"/>
  <c r="N10" i="5" s="1"/>
  <c r="W38" i="2"/>
  <c r="H3" i="5"/>
  <c r="G3" i="21" s="1"/>
  <c r="R20" i="4"/>
  <c r="P24" i="2"/>
  <c r="R31" i="4"/>
  <c r="W25" i="2"/>
  <c r="W15" i="2"/>
  <c r="W16" i="2"/>
  <c r="T16" i="2"/>
  <c r="P15" i="2"/>
  <c r="R26" i="4"/>
  <c r="Q31" i="4"/>
  <c r="R14" i="4"/>
  <c r="R42" i="4"/>
  <c r="T25" i="2"/>
  <c r="W24" i="2"/>
  <c r="R11" i="2"/>
  <c r="R38" i="2"/>
  <c r="Q38" i="2"/>
  <c r="W27" i="2"/>
  <c r="P27" i="2"/>
  <c r="T22" i="2"/>
  <c r="W14" i="2"/>
  <c r="R10" i="2"/>
  <c r="Q46" i="2"/>
  <c r="P22" i="2"/>
  <c r="P10" i="2"/>
  <c r="T14" i="2"/>
  <c r="T10" i="2"/>
  <c r="N44" i="5"/>
  <c r="L18" i="1" s="1"/>
  <c r="M11" i="5"/>
  <c r="N11" i="5" s="1"/>
  <c r="P46" i="2"/>
  <c r="R46" i="2"/>
  <c r="O46" i="2"/>
  <c r="O46" i="21"/>
  <c r="L19" i="1" s="1"/>
  <c r="M12" i="5"/>
  <c r="N12" i="5" s="1"/>
  <c r="D6" i="1"/>
  <c r="E25" i="1" s="1"/>
  <c r="AD10" i="2"/>
  <c r="N10" i="2" s="1"/>
  <c r="O10" i="2" s="1"/>
  <c r="O28" i="2" s="1"/>
  <c r="Q10" i="2"/>
  <c r="Q28" i="2" s="1"/>
  <c r="I38" i="1" l="1"/>
  <c r="S34" i="1" s="1"/>
  <c r="L15" i="1"/>
  <c r="W28" i="2"/>
  <c r="L14" i="1"/>
  <c r="R28" i="2"/>
  <c r="N21" i="1" s="1"/>
  <c r="N26" i="1" s="1"/>
  <c r="N29" i="1" s="1"/>
  <c r="N31" i="1" s="1"/>
  <c r="P28" i="2"/>
  <c r="M9" i="5" s="1"/>
  <c r="N9" i="5" s="1"/>
  <c r="N36" i="5" s="1"/>
  <c r="L17" i="1" s="1"/>
  <c r="T28" i="2"/>
  <c r="L25" i="1"/>
  <c r="L40" i="1" l="1"/>
  <c r="F37" i="1" s="1"/>
  <c r="G37" i="1" s="1"/>
  <c r="L20" i="1"/>
  <c r="L26" i="1" s="1"/>
  <c r="L29" i="1" s="1"/>
  <c r="L31" i="1" s="1"/>
  <c r="N28" i="1"/>
  <c r="I39" i="1"/>
  <c r="S35" i="1" s="1"/>
  <c r="N30" i="1"/>
  <c r="L30" i="1" l="1"/>
  <c r="L28" i="1"/>
  <c r="S36" i="1"/>
  <c r="F35" i="1" s="1"/>
  <c r="G35" i="1" s="1"/>
  <c r="R12" i="1" l="1"/>
  <c r="W18" i="1" s="1"/>
  <c r="X18" i="1" s="1"/>
  <c r="W22" i="1" l="1"/>
  <c r="X22" i="1" s="1"/>
  <c r="W15" i="1"/>
  <c r="X15" i="1" s="1"/>
  <c r="W19" i="1"/>
  <c r="X19" i="1" s="1"/>
  <c r="W13" i="1"/>
  <c r="X13" i="1" s="1"/>
  <c r="W20" i="1"/>
  <c r="X20" i="1" s="1"/>
  <c r="W17" i="1"/>
  <c r="X17" i="1" s="1"/>
  <c r="W21" i="1"/>
  <c r="X21" i="1" s="1"/>
  <c r="W11" i="1"/>
  <c r="X11" i="1" s="1"/>
  <c r="W12" i="1"/>
  <c r="X12" i="1" s="1"/>
  <c r="W14" i="1"/>
  <c r="X14" i="1" s="1"/>
  <c r="X23" i="1" l="1"/>
  <c r="D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Fritz Birrer</author>
  </authors>
  <commentList>
    <comment ref="G14" authorId="0" shapeId="0" xr:uid="{00000000-0006-0000-0500-000001000000}">
      <text>
        <r>
          <rPr>
            <b/>
            <sz val="8"/>
            <color indexed="81"/>
            <rFont val="Tahoma"/>
            <family val="2"/>
          </rPr>
          <t>75% Gülle</t>
        </r>
        <r>
          <rPr>
            <sz val="8"/>
            <color indexed="81"/>
            <rFont val="Tahoma"/>
            <family val="2"/>
          </rPr>
          <t xml:space="preserve">
</t>
        </r>
      </text>
    </comment>
    <comment ref="H14" authorId="0" shapeId="0" xr:uid="{00000000-0006-0000-0500-000002000000}">
      <text>
        <r>
          <rPr>
            <b/>
            <sz val="8"/>
            <color indexed="81"/>
            <rFont val="Tahoma"/>
            <family val="2"/>
          </rPr>
          <t>25% Mist</t>
        </r>
        <r>
          <rPr>
            <sz val="8"/>
            <color indexed="81"/>
            <rFont val="Tahoma"/>
            <family val="2"/>
          </rPr>
          <t xml:space="preserve">
</t>
        </r>
      </text>
    </comment>
    <comment ref="I14" authorId="0" shapeId="0" xr:uid="{00000000-0006-0000-0500-000003000000}">
      <text>
        <r>
          <rPr>
            <b/>
            <sz val="8"/>
            <color indexed="81"/>
            <rFont val="Tahoma"/>
            <family val="2"/>
          </rPr>
          <t>50% Gülle</t>
        </r>
        <r>
          <rPr>
            <sz val="8"/>
            <color indexed="81"/>
            <rFont val="Tahoma"/>
            <family val="2"/>
          </rPr>
          <t xml:space="preserve">
</t>
        </r>
      </text>
    </comment>
    <comment ref="J14" authorId="0" shapeId="0" xr:uid="{00000000-0006-0000-0500-000004000000}">
      <text>
        <r>
          <rPr>
            <b/>
            <sz val="8"/>
            <color indexed="81"/>
            <rFont val="Tahoma"/>
            <family val="2"/>
          </rPr>
          <t xml:space="preserve">50% Mist
</t>
        </r>
        <r>
          <rPr>
            <sz val="8"/>
            <color indexed="81"/>
            <rFont val="Tahoma"/>
            <family val="2"/>
          </rPr>
          <t xml:space="preserve">
</t>
        </r>
      </text>
    </comment>
    <comment ref="K14" authorId="0" shapeId="0" xr:uid="{00000000-0006-0000-0500-000005000000}">
      <text>
        <r>
          <rPr>
            <b/>
            <sz val="8"/>
            <color indexed="81"/>
            <rFont val="Tahoma"/>
            <family val="2"/>
          </rPr>
          <t>25% Gülle</t>
        </r>
        <r>
          <rPr>
            <sz val="8"/>
            <color indexed="81"/>
            <rFont val="Tahoma"/>
            <family val="2"/>
          </rPr>
          <t xml:space="preserve">
</t>
        </r>
      </text>
    </comment>
    <comment ref="L14" authorId="0" shapeId="0" xr:uid="{00000000-0006-0000-0500-000006000000}">
      <text>
        <r>
          <rPr>
            <b/>
            <sz val="8"/>
            <color indexed="81"/>
            <rFont val="Tahoma"/>
            <family val="2"/>
          </rPr>
          <t xml:space="preserve">75% Mist
</t>
        </r>
        <r>
          <rPr>
            <sz val="8"/>
            <color indexed="81"/>
            <rFont val="Tahoma"/>
            <family val="2"/>
          </rPr>
          <t xml:space="preserve">
</t>
        </r>
      </text>
    </comment>
  </commentList>
</comments>
</file>

<file path=xl/sharedStrings.xml><?xml version="1.0" encoding="utf-8"?>
<sst xmlns="http://schemas.openxmlformats.org/spreadsheetml/2006/main" count="681" uniqueCount="398">
  <si>
    <t>Berechnung der Lagerkapazität für Hofdünger und Abwasser</t>
  </si>
  <si>
    <t>Betrieb-Nr.:</t>
  </si>
  <si>
    <t>Gemeinde:</t>
  </si>
  <si>
    <t>Monate</t>
  </si>
  <si>
    <t>Datum:</t>
  </si>
  <si>
    <t>Rindvieh</t>
  </si>
  <si>
    <t>Pferde</t>
  </si>
  <si>
    <t xml:space="preserve"> </t>
  </si>
  <si>
    <t>Schweine</t>
  </si>
  <si>
    <t>Zuchteber</t>
  </si>
  <si>
    <t>Geflügel</t>
  </si>
  <si>
    <t>Mastpoulets</t>
  </si>
  <si>
    <t>Betriebsabwasser</t>
  </si>
  <si>
    <t>Reinigung</t>
  </si>
  <si>
    <t>Milchkammer</t>
  </si>
  <si>
    <t>Kühltank</t>
  </si>
  <si>
    <t>Melkstand</t>
  </si>
  <si>
    <t>Vorrat</t>
  </si>
  <si>
    <t>Manko</t>
  </si>
  <si>
    <t>%</t>
  </si>
  <si>
    <t>Ort / Datum:</t>
  </si>
  <si>
    <t>Grossviehmast</t>
  </si>
  <si>
    <t>Kälbermast</t>
  </si>
  <si>
    <t>Ziegen</t>
  </si>
  <si>
    <t>Nutzgeflügel</t>
  </si>
  <si>
    <t>Legehennen</t>
  </si>
  <si>
    <t>Kaninchen</t>
  </si>
  <si>
    <t>Zwischentotal Rindvieh</t>
  </si>
  <si>
    <t>Zwischentotal Pferde</t>
  </si>
  <si>
    <t>Zwischentotal Schafe</t>
  </si>
  <si>
    <t>Zwischentotal Ziegen</t>
  </si>
  <si>
    <t>Zwischentotal Schweine</t>
  </si>
  <si>
    <t>Zwischentotal Nutzgeflügel</t>
  </si>
  <si>
    <t>Erfassen des übrigen Tierbestandes</t>
  </si>
  <si>
    <t>Berater:</t>
  </si>
  <si>
    <t>Erfassen des Rindvieh-, Schweine-, Geflügelbestandes</t>
  </si>
  <si>
    <t>Bemerkung:</t>
  </si>
  <si>
    <t>Steuercode für Buttons</t>
  </si>
  <si>
    <t>Produktions-Zone:</t>
  </si>
  <si>
    <t>Nur Laufstallmist</t>
  </si>
  <si>
    <t>Geflügelmist (Kotband)</t>
  </si>
  <si>
    <t>Geflügelmist (Kotgrube)</t>
  </si>
  <si>
    <t>GVE</t>
  </si>
  <si>
    <t>Wasser für Stallreinigung und Tierpflege</t>
  </si>
  <si>
    <t>MSP</t>
  </si>
  <si>
    <t>Wasser zur Reinigung von Legehennenställen</t>
  </si>
  <si>
    <t>Wasser zur Reinigung von Mastgeflügelställen</t>
  </si>
  <si>
    <t>100 LHP</t>
  </si>
  <si>
    <t>Betrieb</t>
  </si>
  <si>
    <t>Hausabwasser</t>
  </si>
  <si>
    <t>Normale Verhältnisse
mit Waschmaschine, Bad/Dusche, WC</t>
  </si>
  <si>
    <t>Einfache Verhältnisse
mit einfachen sanitären Einrichtungen</t>
  </si>
  <si>
    <t>Sonderfall
mit dauernd deutlich geringerem Anfall</t>
  </si>
  <si>
    <t>Einheit</t>
  </si>
  <si>
    <t>Gülle</t>
  </si>
  <si>
    <t>Mist</t>
  </si>
  <si>
    <t>Faktor</t>
  </si>
  <si>
    <t>Gülle m3</t>
  </si>
  <si>
    <t>Mist t</t>
  </si>
  <si>
    <t>Stück</t>
  </si>
  <si>
    <t>Platz</t>
  </si>
  <si>
    <t>Zuchtstier</t>
  </si>
  <si>
    <t>Band</t>
  </si>
  <si>
    <t>Kotgrube / Bodenhaltung</t>
  </si>
  <si>
    <t>100 Pl.</t>
  </si>
  <si>
    <t>Junghennen</t>
  </si>
  <si>
    <t>Masttruten</t>
  </si>
  <si>
    <t>Milchkuh</t>
  </si>
  <si>
    <t>Jungvieh &lt; 1-jährig</t>
  </si>
  <si>
    <t>Jungvieh 1-2-jährig</t>
  </si>
  <si>
    <t>Rind &gt; 2-jährig</t>
  </si>
  <si>
    <t>Mastkalb (Platz)</t>
  </si>
  <si>
    <t>Maultiere, Maulesel</t>
  </si>
  <si>
    <t>Ponies, Kleinpferde und Esel</t>
  </si>
  <si>
    <t>Pferd &gt; 3-jährig</t>
  </si>
  <si>
    <t>Zuchtschwein inkl. Ferkel bis 25 kg</t>
  </si>
  <si>
    <t>m3/Jahr</t>
  </si>
  <si>
    <t>100 Pl</t>
  </si>
  <si>
    <t>Weidemastlamm (Stück)</t>
  </si>
  <si>
    <t>Rothirsch jeden Alters</t>
  </si>
  <si>
    <t>Lama &gt; 2-jährig</t>
  </si>
  <si>
    <t>Lama &lt; 2-jährig</t>
  </si>
  <si>
    <t>Alpaka &gt; 2-jährig</t>
  </si>
  <si>
    <t>Alpaka &lt; 2-jährig</t>
  </si>
  <si>
    <t>Bison &gt; 3-jährig</t>
  </si>
  <si>
    <t>Bison &lt; 3-jährig</t>
  </si>
  <si>
    <t>Damhirsch jeden Alters</t>
  </si>
  <si>
    <t>Mistanfall</t>
  </si>
  <si>
    <t>Gülleanfall verdünnt</t>
  </si>
  <si>
    <t>Berechnung des Lagervolumens für Güllegrube und Mistplatz</t>
  </si>
  <si>
    <t xml:space="preserve">Schafe  </t>
  </si>
  <si>
    <t>Ist-Zustand: Lagervolumen in Prozent des Bedarf</t>
  </si>
  <si>
    <t>Soll-Zustand: Minimale Lagerdauer</t>
  </si>
  <si>
    <t>GVE pro Einheit</t>
  </si>
  <si>
    <t>MSP pro Einheit</t>
  </si>
  <si>
    <t>100 LHP pro Einheit</t>
  </si>
  <si>
    <t>Anzahl GVE</t>
  </si>
  <si>
    <t>Anzahl MSP</t>
  </si>
  <si>
    <t>Anzahl 100 LHP</t>
  </si>
  <si>
    <t>100 MPP</t>
  </si>
  <si>
    <t xml:space="preserve">Säugende Zuchtsau </t>
  </si>
  <si>
    <t xml:space="preserve">Mastschwein 25 - 100 kg LG, Remonten  </t>
  </si>
  <si>
    <t xml:space="preserve">Ferkel abgesetzt  </t>
  </si>
  <si>
    <t xml:space="preserve">Galtsau  </t>
  </si>
  <si>
    <t>Hofdüngeranfall zur Berechnung der Lagervolumen</t>
  </si>
  <si>
    <t xml:space="preserve">Mastkalb </t>
  </si>
  <si>
    <t>nur Vollgülle</t>
  </si>
  <si>
    <t>Lauftstallmist und viel Vollgülle</t>
  </si>
  <si>
    <t>Laufstallmist und Vollgülle</t>
  </si>
  <si>
    <t>Lauftstallmist und wenig Vollgülle</t>
  </si>
  <si>
    <t>(LM 75: 60-90% eingestreut)</t>
  </si>
  <si>
    <t>Reinigung:</t>
  </si>
  <si>
    <t>Melkanlage</t>
  </si>
  <si>
    <t xml:space="preserve">Güllegrube </t>
  </si>
  <si>
    <t xml:space="preserve">
Produktions-stätte:</t>
  </si>
  <si>
    <r>
      <t xml:space="preserve">Erfassen des Abwasseranfalls </t>
    </r>
    <r>
      <rPr>
        <sz val="12"/>
        <rFont val="Arial"/>
        <family val="2"/>
      </rPr>
      <t>(Betrieb und Wohnungen)</t>
    </r>
  </si>
  <si>
    <t>Abwasser aus Flachsilo</t>
  </si>
  <si>
    <t>Talzone</t>
  </si>
  <si>
    <t>Hügelzone</t>
  </si>
  <si>
    <t>Bergzone</t>
  </si>
  <si>
    <t>Nicht im Bereich der öffentlichen Kanalisation:</t>
  </si>
  <si>
    <r>
      <t>m</t>
    </r>
    <r>
      <rPr>
        <vertAlign val="superscript"/>
        <sz val="11"/>
        <rFont val="Arial"/>
        <family val="2"/>
      </rPr>
      <t>3</t>
    </r>
    <r>
      <rPr>
        <sz val="11"/>
        <rFont val="Arial"/>
        <family val="2"/>
      </rPr>
      <t>/Jahr</t>
    </r>
  </si>
  <si>
    <r>
      <t>m</t>
    </r>
    <r>
      <rPr>
        <vertAlign val="superscript"/>
        <sz val="11"/>
        <rFont val="Arial"/>
        <family val="2"/>
      </rPr>
      <t>3</t>
    </r>
  </si>
  <si>
    <t>Automatisches Melksystem</t>
  </si>
  <si>
    <r>
      <t>m</t>
    </r>
    <r>
      <rPr>
        <b/>
        <vertAlign val="superscript"/>
        <sz val="11"/>
        <rFont val="Arial"/>
        <family val="2"/>
      </rPr>
      <t>3</t>
    </r>
    <r>
      <rPr>
        <b/>
        <sz val="11"/>
        <rFont val="Arial"/>
        <family val="2"/>
      </rPr>
      <t xml:space="preserve"> Gülle Anfall pro Jahr</t>
    </r>
  </si>
  <si>
    <r>
      <t>Fläche in m</t>
    </r>
    <r>
      <rPr>
        <vertAlign val="superscript"/>
        <sz val="11"/>
        <rFont val="Arial"/>
        <family val="2"/>
      </rPr>
      <t>2</t>
    </r>
  </si>
  <si>
    <r>
      <t>m</t>
    </r>
    <r>
      <rPr>
        <b/>
        <vertAlign val="superscript"/>
        <sz val="11"/>
        <rFont val="Arial"/>
        <family val="2"/>
      </rPr>
      <t xml:space="preserve">3 </t>
    </r>
    <r>
      <rPr>
        <b/>
        <sz val="11"/>
        <rFont val="Arial"/>
        <family val="2"/>
      </rPr>
      <t>Gülle Anfall pro Jahr</t>
    </r>
  </si>
  <si>
    <r>
      <t>m</t>
    </r>
    <r>
      <rPr>
        <b/>
        <vertAlign val="superscript"/>
        <sz val="10"/>
        <rFont val="Arial"/>
        <family val="2"/>
      </rPr>
      <t>3</t>
    </r>
    <r>
      <rPr>
        <b/>
        <sz val="10"/>
        <rFont val="Arial"/>
        <family val="2"/>
      </rPr>
      <t xml:space="preserve"> Gülle Anfall pro Jahr</t>
    </r>
  </si>
  <si>
    <t>Abschlämmwasser Biowäscher gemäss Angaben Hersteller</t>
  </si>
  <si>
    <t>Art des Abwassers</t>
  </si>
  <si>
    <t>Anzahl Tage      in Betrieb</t>
  </si>
  <si>
    <t>Belegungs-grad (%)</t>
  </si>
  <si>
    <t>Anfall</t>
  </si>
  <si>
    <t>Restaurationsbetriebe</t>
  </si>
  <si>
    <t>Restaurant normale Belegung</t>
  </si>
  <si>
    <t>Sitzplatz</t>
  </si>
  <si>
    <t>Saal, Garten von Restaurant</t>
  </si>
  <si>
    <t>Partyraum</t>
  </si>
  <si>
    <t>Ferien auf dem Baurnhof</t>
  </si>
  <si>
    <t>Bett</t>
  </si>
  <si>
    <t>Schlafen im Stroh</t>
  </si>
  <si>
    <t>1000 kg Milch</t>
  </si>
  <si>
    <t>Grossvieh</t>
  </si>
  <si>
    <t>Kleinvieh</t>
  </si>
  <si>
    <t>Kleinmosterei</t>
  </si>
  <si>
    <t>t Früchte</t>
  </si>
  <si>
    <t>Sauerkrautproduktion</t>
  </si>
  <si>
    <t>t Kraut</t>
  </si>
  <si>
    <t>Brennerei</t>
  </si>
  <si>
    <t>hl.r. Alkohol</t>
  </si>
  <si>
    <t>Ausmastkuh</t>
  </si>
  <si>
    <t>Milchmenge kg</t>
  </si>
  <si>
    <t>Eimermelkanlage</t>
  </si>
  <si>
    <t>nicht überdachte in Güllegrube entwässerte Flächen</t>
  </si>
  <si>
    <t>Mistplatz</t>
  </si>
  <si>
    <t>Laufhof und andere Auslaufflächen</t>
  </si>
  <si>
    <t>offene Jauchegrube</t>
  </si>
  <si>
    <t>Flachsilo</t>
  </si>
  <si>
    <t>andere Flächen</t>
  </si>
  <si>
    <t>Abwasser Mistplatz, Laufhof, Waschplatz etc.</t>
  </si>
  <si>
    <t xml:space="preserve">Anzahl Melkeinheiten   </t>
  </si>
  <si>
    <t xml:space="preserve">Anzahl Einheiten   </t>
  </si>
  <si>
    <r>
      <t>Fläche in m</t>
    </r>
    <r>
      <rPr>
        <vertAlign val="superscript"/>
        <sz val="11"/>
        <rFont val="Arial"/>
        <family val="2"/>
      </rPr>
      <t xml:space="preserve">2      </t>
    </r>
  </si>
  <si>
    <t>Eigene Lagerkapazität vorhanden</t>
  </si>
  <si>
    <t>Lagerkapazität geplant</t>
  </si>
  <si>
    <t>Lagerkapazität gemietet</t>
  </si>
  <si>
    <t>Ist-Zustand: Lagervolumen</t>
  </si>
  <si>
    <t xml:space="preserve">Ist-Zustand: maximale Lagerdauer </t>
  </si>
  <si>
    <t>Gülleanfall</t>
  </si>
  <si>
    <t>Galtkuh</t>
  </si>
  <si>
    <t>Geflügelmist 
verflüssigt</t>
  </si>
  <si>
    <r>
      <t>m</t>
    </r>
    <r>
      <rPr>
        <vertAlign val="superscript"/>
        <sz val="11"/>
        <rFont val="Arial"/>
        <family val="2"/>
      </rPr>
      <t xml:space="preserve">3  </t>
    </r>
  </si>
  <si>
    <t>Geflügelkot 
verflüssigt</t>
  </si>
  <si>
    <t>Geflügelkot in Gülle</t>
  </si>
  <si>
    <t>Geflügelmist in Gülle</t>
  </si>
  <si>
    <t>Landwirtschaftlicher Nebenerwerb</t>
  </si>
  <si>
    <r>
      <t>Erfassen des Abwasseranfalls</t>
    </r>
    <r>
      <rPr>
        <b/>
        <sz val="13"/>
        <rFont val="Arial"/>
        <family val="2"/>
      </rPr>
      <t xml:space="preserve"> (Nebenerwerb)</t>
    </r>
  </si>
  <si>
    <t xml:space="preserve">Volumen(l)   </t>
  </si>
  <si>
    <r>
      <t>Zwischentotal Betriebsabwasser m</t>
    </r>
    <r>
      <rPr>
        <b/>
        <vertAlign val="superscript"/>
        <sz val="11"/>
        <rFont val="Arial Black"/>
        <family val="2"/>
      </rPr>
      <t>3</t>
    </r>
  </si>
  <si>
    <t>Abwasser Landwirtschaftlicher Nebenerwerb</t>
  </si>
  <si>
    <t>Laufstallmist und Vollgülle
(40-60% eingestreut)</t>
  </si>
  <si>
    <t>Laufstallmist und wenig Vollgülle 
(60-90% eingestreut)</t>
  </si>
  <si>
    <t xml:space="preserve">Nur Vollgülle </t>
  </si>
  <si>
    <t xml:space="preserve">Nur Laufstallmist </t>
  </si>
  <si>
    <t>Laufstallmist und wenig Vollgülle (60-90% eingestreut)</t>
  </si>
  <si>
    <t>Biowäscher</t>
  </si>
  <si>
    <t>Andere Raufutterverzehrende Tiere</t>
  </si>
  <si>
    <t>Produzierende Zibben (inkl. Jungtiere bis ca. 35 Tage)</t>
  </si>
  <si>
    <t>Jungtiere (Mast- bzw. Aufzucht; ab 35 Tage)</t>
  </si>
  <si>
    <t>Stallreinigung und Tierpflege Rindvieh</t>
  </si>
  <si>
    <t>(100 LHP = 250 MPP)</t>
  </si>
  <si>
    <t xml:space="preserve">Anzahl Standplätze   </t>
  </si>
  <si>
    <t>Kaninchenmist in Gülle</t>
  </si>
  <si>
    <t>Wasser zur Reinigung von Ställen</t>
  </si>
  <si>
    <t>Zwischentotal Kaninchen</t>
  </si>
  <si>
    <t xml:space="preserve"> Nur Mist</t>
  </si>
  <si>
    <t xml:space="preserve"> Mist 
 verflüssigt</t>
  </si>
  <si>
    <t>Weidemastgitzi (Stück)</t>
  </si>
  <si>
    <t>Weidemastlamm / -gitzi (Stück)</t>
  </si>
  <si>
    <r>
      <t>Zwischentotal Hausabwasser m</t>
    </r>
    <r>
      <rPr>
        <b/>
        <vertAlign val="superscript"/>
        <sz val="11"/>
        <rFont val="Arial Black"/>
        <family val="2"/>
      </rPr>
      <t>3</t>
    </r>
  </si>
  <si>
    <r>
      <t>Güllegruben und Schwemmkanäle m</t>
    </r>
    <r>
      <rPr>
        <b/>
        <vertAlign val="superscript"/>
        <sz val="12"/>
        <rFont val="Arial Black"/>
        <family val="2"/>
      </rPr>
      <t>3</t>
    </r>
  </si>
  <si>
    <r>
      <t>Zwischentotal Grubenvolumen m</t>
    </r>
    <r>
      <rPr>
        <b/>
        <vertAlign val="superscript"/>
        <sz val="11"/>
        <rFont val="Arial Black"/>
        <family val="2"/>
      </rPr>
      <t>3</t>
    </r>
  </si>
  <si>
    <r>
      <t>Zwischentotal Mistlager m</t>
    </r>
    <r>
      <rPr>
        <b/>
        <vertAlign val="superscript"/>
        <sz val="11"/>
        <rFont val="Arial Black"/>
        <family val="2"/>
      </rPr>
      <t>3</t>
    </r>
  </si>
  <si>
    <t>Käsereien</t>
  </si>
  <si>
    <t>Betriebsleiterhaus</t>
  </si>
  <si>
    <t>Stöckli</t>
  </si>
  <si>
    <t>andere Wohnungen</t>
  </si>
  <si>
    <t>bewohnbare Zimmer</t>
  </si>
  <si>
    <t>Anzahl Bewohner</t>
  </si>
  <si>
    <t>Kanalisations-anschluss</t>
  </si>
  <si>
    <r>
      <t>Korrektur häusliches Abwasser  pauschal +/- Anzahl m</t>
    </r>
    <r>
      <rPr>
        <vertAlign val="superscript"/>
        <sz val="11"/>
        <rFont val="Arial"/>
        <family val="2"/>
      </rPr>
      <t>3</t>
    </r>
    <r>
      <rPr>
        <sz val="11"/>
        <rFont val="Arial"/>
        <family val="2"/>
      </rPr>
      <t xml:space="preserve"> pro Jahr</t>
    </r>
  </si>
  <si>
    <r>
      <t>Korrektur Betriebsabwasser pauschal +/- Anzahl m</t>
    </r>
    <r>
      <rPr>
        <vertAlign val="superscript"/>
        <sz val="11"/>
        <rFont val="Arial"/>
        <family val="2"/>
      </rPr>
      <t xml:space="preserve">3 </t>
    </r>
    <r>
      <rPr>
        <sz val="11"/>
        <rFont val="Arial"/>
        <family val="2"/>
      </rPr>
      <t>pro Jahr</t>
    </r>
  </si>
  <si>
    <t>Blatt 2</t>
  </si>
  <si>
    <t>Blatt 3</t>
  </si>
  <si>
    <t>Blatt 4</t>
  </si>
  <si>
    <t xml:space="preserve">DGVE </t>
  </si>
  <si>
    <t>Tierart</t>
  </si>
  <si>
    <t>Milchschafe / Milchziegen</t>
  </si>
  <si>
    <t xml:space="preserve">Stallreinigung und Tierpflege </t>
  </si>
  <si>
    <t>Anzahl 100 MPP</t>
  </si>
  <si>
    <t xml:space="preserve">Reinigung von Legehennenställen </t>
  </si>
  <si>
    <t xml:space="preserve">Reinigung von Mastgeflügelställen </t>
  </si>
  <si>
    <t xml:space="preserve">Stallreinigung </t>
  </si>
  <si>
    <t>Milchschafe</t>
  </si>
  <si>
    <t>Milchziegen</t>
  </si>
  <si>
    <t>Laufstallmist und viel Vollgülle 
(10-40% eingestreut)</t>
  </si>
  <si>
    <r>
      <t>Betriebsabwasser
pro Jahr (m</t>
    </r>
    <r>
      <rPr>
        <b/>
        <vertAlign val="superscript"/>
        <sz val="11"/>
        <rFont val="Arial"/>
        <family val="2"/>
      </rPr>
      <t>3</t>
    </r>
    <r>
      <rPr>
        <b/>
        <sz val="11"/>
        <rFont val="Arial"/>
        <family val="2"/>
      </rPr>
      <t>)</t>
    </r>
  </si>
  <si>
    <r>
      <t>Hausabwasser
pro bewohnbare Zimmer und Jahr (m</t>
    </r>
    <r>
      <rPr>
        <b/>
        <vertAlign val="superscript"/>
        <sz val="11"/>
        <rFont val="Arial"/>
        <family val="2"/>
      </rPr>
      <t>3</t>
    </r>
    <r>
      <rPr>
        <b/>
        <sz val="11"/>
        <rFont val="Arial"/>
        <family val="2"/>
      </rPr>
      <t>)</t>
    </r>
  </si>
  <si>
    <r>
      <t>Gülle Anfall pro Jahr (m</t>
    </r>
    <r>
      <rPr>
        <b/>
        <vertAlign val="superscript"/>
        <sz val="11"/>
        <rFont val="Arial"/>
        <family val="2"/>
      </rPr>
      <t>3</t>
    </r>
    <r>
      <rPr>
        <b/>
        <sz val="11"/>
        <rFont val="Arial"/>
        <family val="2"/>
      </rPr>
      <t>)</t>
    </r>
  </si>
  <si>
    <r>
      <t>Zwischentotal landwirtschaftlicher Nebenerwerb m</t>
    </r>
    <r>
      <rPr>
        <b/>
        <vertAlign val="superscript"/>
        <sz val="11"/>
        <rFont val="Arial Black"/>
        <family val="2"/>
      </rPr>
      <t>3</t>
    </r>
  </si>
  <si>
    <r>
      <t>Erfassen der Hofdüngerlager</t>
    </r>
    <r>
      <rPr>
        <b/>
        <sz val="18"/>
        <rFont val="Arial"/>
        <family val="2"/>
      </rPr>
      <t xml:space="preserve"> </t>
    </r>
    <r>
      <rPr>
        <sz val="12"/>
        <rFont val="Arial"/>
        <family val="2"/>
      </rPr>
      <t>(Güllegruben, Mistlagerplätze)</t>
    </r>
  </si>
  <si>
    <r>
      <t xml:space="preserve">Hausabwasser </t>
    </r>
    <r>
      <rPr>
        <b/>
        <sz val="11"/>
        <rFont val="Arial"/>
        <family val="2"/>
      </rPr>
      <t>(normale Verhältnisse)</t>
    </r>
  </si>
  <si>
    <t>Mist verflüssigt</t>
  </si>
  <si>
    <t>Tierpflege</t>
  </si>
  <si>
    <t>Tierpflege Pferde</t>
  </si>
  <si>
    <t xml:space="preserve">Jahresniederschlag:  </t>
  </si>
  <si>
    <t>Waschplatz</t>
  </si>
  <si>
    <t>Grundlagen: GRUDAF 2009; Vollzugshilfe Umweltschutz in der Landwirtschaft, BAFU und BLW 2011; Nachweis.Plus, Agridea</t>
  </si>
  <si>
    <t>1000 mm</t>
  </si>
  <si>
    <t>1200 mm</t>
  </si>
  <si>
    <t>Jahresniederschlag</t>
  </si>
  <si>
    <t>Im Bereich der öffentlichen Kanalisation:</t>
  </si>
  <si>
    <t>(LM 25: 10 - 40% eingestreut)</t>
  </si>
  <si>
    <t>(LM 50: 40 - 60% eingestreut)</t>
  </si>
  <si>
    <t>Spaltenboden</t>
  </si>
  <si>
    <t>Lauftsallmist und Vollgülle 
(40-60% eingestreut)</t>
  </si>
  <si>
    <t xml:space="preserve">Schorrgraben, Laufstall mit befestigtem </t>
  </si>
  <si>
    <t>Tretmist, Tiefstreue (Offenfrontstall)</t>
  </si>
  <si>
    <t>Fressplatz, Tiefstreue mit Spaltenbodenfressplatz</t>
  </si>
  <si>
    <t>Auf-stallungs-system</t>
  </si>
  <si>
    <t>Gülleanfall unverdünnt (Vollgülle)</t>
  </si>
  <si>
    <t>Erstelldatum:</t>
  </si>
  <si>
    <t>Produktions-stätte (Adresse):</t>
  </si>
  <si>
    <t>Unterschrift Eigentümer oder Betreiber:</t>
  </si>
  <si>
    <t>Landwirtschaftliche Nutzfläche (ha):</t>
  </si>
  <si>
    <t>Düngbare Fläche (ha):</t>
  </si>
  <si>
    <t>Kanton Aargau</t>
  </si>
  <si>
    <t>Name, Vorname:</t>
  </si>
  <si>
    <t>Strasse:</t>
  </si>
  <si>
    <t>PLZ, Ort:</t>
  </si>
  <si>
    <t>Telefon:</t>
  </si>
  <si>
    <t>Hofdüngerabgabe:</t>
  </si>
  <si>
    <t>Mindestlagerdauer (Monate):</t>
  </si>
  <si>
    <t>säugende und trächtige Stute</t>
  </si>
  <si>
    <t>Milchschaf</t>
  </si>
  <si>
    <t>Schaf</t>
  </si>
  <si>
    <t>Milchziege</t>
  </si>
  <si>
    <t>Ziege</t>
  </si>
  <si>
    <t>Produktions-stätte</t>
  </si>
  <si>
    <t>Fohlen 1/2 - 3-jährig</t>
  </si>
  <si>
    <t xml:space="preserve">Ziege </t>
  </si>
  <si>
    <t xml:space="preserve">Mastschwein 25 - 100 kg LG, Remonten </t>
  </si>
  <si>
    <t xml:space="preserve">Galtsau </t>
  </si>
  <si>
    <t xml:space="preserve">Ferkel abgesetzt </t>
  </si>
  <si>
    <r>
      <t xml:space="preserve">Berechnung der Lagerkapazität für Hofdünger und Abwasser </t>
    </r>
    <r>
      <rPr>
        <sz val="10"/>
        <rFont val="Arial Black"/>
        <family val="2"/>
      </rPr>
      <t>(5 Seiten)</t>
    </r>
  </si>
  <si>
    <t>Anzahl    Einheiten</t>
  </si>
  <si>
    <t>Zwischentotal andere Raufutterverzehrende Tiere</t>
  </si>
  <si>
    <r>
      <t>m</t>
    </r>
    <r>
      <rPr>
        <vertAlign val="superscript"/>
        <sz val="10"/>
        <rFont val="Arial"/>
        <family val="2"/>
      </rPr>
      <t>3</t>
    </r>
    <r>
      <rPr>
        <sz val="10"/>
        <rFont val="Arial"/>
        <family val="2"/>
      </rPr>
      <t xml:space="preserve"> / m</t>
    </r>
    <r>
      <rPr>
        <vertAlign val="superscript"/>
        <sz val="10"/>
        <rFont val="Arial"/>
        <family val="2"/>
      </rPr>
      <t>2</t>
    </r>
  </si>
  <si>
    <r>
      <t>m</t>
    </r>
    <r>
      <rPr>
        <vertAlign val="superscript"/>
        <sz val="10"/>
        <rFont val="Arial"/>
        <family val="2"/>
      </rPr>
      <t>3</t>
    </r>
    <r>
      <rPr>
        <sz val="10"/>
        <rFont val="Arial"/>
        <family val="2"/>
      </rPr>
      <t xml:space="preserve"> / m</t>
    </r>
    <r>
      <rPr>
        <vertAlign val="superscript"/>
        <sz val="10"/>
        <rFont val="Arial"/>
        <family val="2"/>
      </rPr>
      <t>2</t>
    </r>
  </si>
  <si>
    <r>
      <t>m</t>
    </r>
    <r>
      <rPr>
        <vertAlign val="superscript"/>
        <sz val="10"/>
        <rFont val="Arial"/>
        <family val="2"/>
      </rPr>
      <t>3</t>
    </r>
    <r>
      <rPr>
        <sz val="10"/>
        <rFont val="Arial"/>
        <family val="2"/>
      </rPr>
      <t xml:space="preserve"> / Jahr</t>
    </r>
  </si>
  <si>
    <t>plus je Melkeinheit</t>
  </si>
  <si>
    <t xml:space="preserve">Bedarf Lagervolumen  </t>
  </si>
  <si>
    <r>
      <t>Mistlagerplätze m</t>
    </r>
    <r>
      <rPr>
        <vertAlign val="superscript"/>
        <sz val="12"/>
        <rFont val="Arial Black"/>
        <family val="2"/>
      </rPr>
      <t xml:space="preserve">3 </t>
    </r>
  </si>
  <si>
    <t xml:space="preserve">
</t>
  </si>
  <si>
    <r>
      <t xml:space="preserve">Landwirtschaftliche Verwertung der häuslichen Abwässer </t>
    </r>
    <r>
      <rPr>
        <b/>
        <sz val="10"/>
        <rFont val="Arial Black"/>
        <family val="2"/>
      </rPr>
      <t>(nur für Betriebe ausserhalb Baugebiet zulässig)</t>
    </r>
  </si>
  <si>
    <t>Abwasseranfall gemäss Hersteller</t>
  </si>
  <si>
    <t>Bemerkungen:</t>
  </si>
  <si>
    <t>Bermerkungen:</t>
  </si>
  <si>
    <t>Lagerkapazität vermietet</t>
  </si>
  <si>
    <t>Vorhanden?</t>
  </si>
  <si>
    <t>Überprüfung</t>
  </si>
  <si>
    <t>Pflicht?</t>
  </si>
  <si>
    <t>Kontrollzahl</t>
  </si>
  <si>
    <t>Zahlenwerte vorhanden?</t>
  </si>
  <si>
    <t>Schlachttag</t>
  </si>
  <si>
    <t>Hochdruckwasser Anfall pro Jahr</t>
  </si>
  <si>
    <t>Schlachtlokale mit Normaldruckwasser</t>
  </si>
  <si>
    <r>
      <t>0.5 m</t>
    </r>
    <r>
      <rPr>
        <vertAlign val="superscript"/>
        <sz val="8"/>
        <rFont val="Arial"/>
        <family val="2"/>
      </rPr>
      <t>3</t>
    </r>
  </si>
  <si>
    <r>
      <t>2 m</t>
    </r>
    <r>
      <rPr>
        <vertAlign val="superscript"/>
        <sz val="8"/>
        <rFont val="Arial"/>
        <family val="2"/>
      </rPr>
      <t>3</t>
    </r>
  </si>
  <si>
    <r>
      <t>0.02 m</t>
    </r>
    <r>
      <rPr>
        <vertAlign val="superscript"/>
        <sz val="8"/>
        <rFont val="Arial"/>
        <family val="2"/>
      </rPr>
      <t>3</t>
    </r>
  </si>
  <si>
    <t>Korrektur Abzug Hochdruckwasserversorgung</t>
  </si>
  <si>
    <t>Kreislaufanlagen Fische</t>
  </si>
  <si>
    <r>
      <t xml:space="preserve">Ablaufwasser pro Tag mindstens 5% der Anlagegrösse </t>
    </r>
    <r>
      <rPr>
        <b/>
        <sz val="11"/>
        <rFont val="Arial"/>
        <family val="2"/>
      </rPr>
      <t/>
    </r>
  </si>
  <si>
    <t>Korrektur Abzug Ablaufwasser sofern nicht in Güllegrube geleitet</t>
  </si>
  <si>
    <t>Schlammanteil aus Rückspülung der Filter</t>
  </si>
  <si>
    <r>
      <t>10 m</t>
    </r>
    <r>
      <rPr>
        <vertAlign val="superscript"/>
        <sz val="11"/>
        <rFont val="Arial"/>
        <family val="2"/>
      </rPr>
      <t>3</t>
    </r>
    <r>
      <rPr>
        <sz val="11"/>
        <rFont val="Arial"/>
        <family val="2"/>
      </rPr>
      <t xml:space="preserve"> Anlage</t>
    </r>
  </si>
  <si>
    <t>Betriebswasseranfall pauschal Erfahrungswert oder Korrektur +/-</t>
  </si>
  <si>
    <t>Grundlagen: GRUD 2017; Vollzugshilfe Umweltschutz in der Landwirtschaft, BAFU und BLW 2011; Nachweis.Plus, Agridea</t>
  </si>
  <si>
    <t>Mutterkuh schwer &gt; 700 kg</t>
  </si>
  <si>
    <t>je 1000 kg geringere Milchleistung als 7500 kg ist mit  5 % geringeren, je 1000 kg mehr Milchleistung ist mit 5 % höheren Anfallswertung zu rechnen</t>
  </si>
  <si>
    <t>Mutterkuh mittel 600-700 kg</t>
  </si>
  <si>
    <t xml:space="preserve">Grundlage: GRUD 2017 </t>
  </si>
  <si>
    <t>GVE-Faktor</t>
  </si>
  <si>
    <t>Raumgewicht</t>
  </si>
  <si>
    <t xml:space="preserve">m3 Mist- 
Anfall pro Jahr </t>
  </si>
  <si>
    <r>
      <t>m</t>
    </r>
    <r>
      <rPr>
        <b/>
        <vertAlign val="superscript"/>
        <sz val="11"/>
        <rFont val="Arial"/>
        <family val="2"/>
      </rPr>
      <t>3</t>
    </r>
    <r>
      <rPr>
        <b/>
        <sz val="11"/>
        <rFont val="Arial"/>
        <family val="2"/>
      </rPr>
      <t xml:space="preserve"> Mist- 
Anfall pro Jahr </t>
    </r>
  </si>
  <si>
    <r>
      <t>m</t>
    </r>
    <r>
      <rPr>
        <b/>
        <vertAlign val="superscript"/>
        <sz val="11"/>
        <rFont val="Arial"/>
        <family val="2"/>
      </rPr>
      <t>3</t>
    </r>
    <r>
      <rPr>
        <b/>
        <sz val="11"/>
        <rFont val="Arial"/>
        <family val="2"/>
      </rPr>
      <t xml:space="preserve">  Kot Anfall pro Jahr</t>
    </r>
  </si>
  <si>
    <r>
      <t>m</t>
    </r>
    <r>
      <rPr>
        <b/>
        <vertAlign val="superscript"/>
        <sz val="10"/>
        <rFont val="Arial"/>
        <family val="2"/>
      </rPr>
      <t>3</t>
    </r>
    <r>
      <rPr>
        <b/>
        <sz val="10"/>
        <rFont val="Arial"/>
        <family val="2"/>
      </rPr>
      <t xml:space="preserve"> Mist- 
Anfall pro Jahr</t>
    </r>
    <r>
      <rPr>
        <b/>
        <sz val="9"/>
        <rFont val="Arial"/>
        <family val="2"/>
      </rPr>
      <t xml:space="preserve"> </t>
    </r>
  </si>
  <si>
    <r>
      <t>m</t>
    </r>
    <r>
      <rPr>
        <b/>
        <vertAlign val="superscript"/>
        <sz val="10"/>
        <rFont val="Arial"/>
        <family val="2"/>
      </rPr>
      <t>3</t>
    </r>
    <r>
      <rPr>
        <b/>
        <sz val="10"/>
        <rFont val="Arial"/>
        <family val="2"/>
      </rPr>
      <t xml:space="preserve">  Mist- 
Anfall pro Jahr</t>
    </r>
    <r>
      <rPr>
        <b/>
        <sz val="9"/>
        <rFont val="Arial"/>
        <family val="2"/>
      </rPr>
      <t xml:space="preserve"> </t>
    </r>
  </si>
  <si>
    <r>
      <t>m</t>
    </r>
    <r>
      <rPr>
        <vertAlign val="superscript"/>
        <sz val="11"/>
        <rFont val="Arial"/>
        <family val="2"/>
      </rPr>
      <t xml:space="preserve">3 </t>
    </r>
    <r>
      <rPr>
        <sz val="11"/>
        <rFont val="Arial"/>
        <family val="2"/>
      </rPr>
      <t>/Jahr</t>
    </r>
  </si>
  <si>
    <r>
      <t>Mistlager</t>
    </r>
    <r>
      <rPr>
        <sz val="11"/>
        <rFont val="Arial"/>
        <family val="2"/>
      </rPr>
      <t/>
    </r>
  </si>
  <si>
    <t>Mutterkuh schwer &gt; 700 kg, ohne Kalb</t>
  </si>
  <si>
    <t>Muttekuhhaltung</t>
  </si>
  <si>
    <t>Anzahl DGVE</t>
  </si>
  <si>
    <t>DGVE pro Einheit</t>
  </si>
  <si>
    <t>Mutterkuh leicht bis 600 kg, ohne Kalb</t>
  </si>
  <si>
    <t>Mutterkuh leicht bis 600 kg</t>
  </si>
  <si>
    <t>Mutterkuh mittel 600 - 700 kg, ohne Kalb</t>
  </si>
  <si>
    <t>Ngesamt</t>
  </si>
  <si>
    <t>Phosphor</t>
  </si>
  <si>
    <t>DGVE</t>
  </si>
  <si>
    <t>DGVE Faktor</t>
  </si>
  <si>
    <t>Anzahl DGVE Rinder und Schweine:</t>
  </si>
  <si>
    <t>GVE Faktor</t>
  </si>
  <si>
    <t>DVGE Faktor</t>
  </si>
  <si>
    <t>Milchkuh (7500 kg Milchleistung)</t>
  </si>
  <si>
    <t xml:space="preserve">Korr Gülleanfall wenn Milchleistung kleiner als 7500kg </t>
  </si>
  <si>
    <t xml:space="preserve">Korr Gülleanfall wenn Milchleistung grösser als 7500 kg </t>
  </si>
  <si>
    <t>Korr Mistanfall wenn Milchleistung kleiner als 7500kg</t>
  </si>
  <si>
    <t>Korr MistGülleanfall wenn Milchleistung grösser als 7500 kg</t>
  </si>
  <si>
    <t>Hinweise zum Ausfüllen des Formulars "Berechnung der Lagerkapazität für Hofdünger und Abwasser"</t>
  </si>
  <si>
    <t>Einreichen Formular</t>
  </si>
  <si>
    <r>
      <t xml:space="preserve">Das Formular, bestehend aus 5 Seiten, ist bei einem </t>
    </r>
    <r>
      <rPr>
        <u/>
        <sz val="11"/>
        <rFont val="Arial"/>
        <family val="2"/>
      </rPr>
      <t>abwasserrelevanten Bauvorhaben</t>
    </r>
    <r>
      <rPr>
        <sz val="11"/>
        <rFont val="Arial"/>
        <family val="2"/>
      </rPr>
      <t xml:space="preserve"> vollständig ausgefüllt mit dem Baugesuch einzureichen.  </t>
    </r>
  </si>
  <si>
    <t>Das Deckblatt (Adresse + Ergebnis) ist zu unterschreiben. Weitere einzureichende Unterlagen mit dem Baugesuch sind:</t>
  </si>
  <si>
    <t>Aktueller Entwässerungsplan des Gesamtbetriebes</t>
  </si>
  <si>
    <t>Formular "Deklaration der Entwässerung"</t>
  </si>
  <si>
    <t>Aufbau Formular</t>
  </si>
  <si>
    <t>Das Formular besteht aus insgesamt 5 Blättern (rote Register). Es können nur die gelb hinterlegten Felder bearbeitet werden.</t>
  </si>
  <si>
    <t>Beim Tierbestand geben Sie die vorhandene respektive bei einer Aufstockung die geplante Anzahl Tierplätze pro Stallsystem an.</t>
  </si>
  <si>
    <t>Beispiele von gängigen Stallsystemen sind im grünen Register (Grundlagen GRUDAF) angegeben.</t>
  </si>
  <si>
    <t>Register "Adresse + Ergebnis"</t>
  </si>
  <si>
    <t>Durch die Wahl der Produktionszone wird die Mindestlagerdauer vorgegeben.</t>
  </si>
  <si>
    <t>Füllen Sie alle Felder aus, insbesondere auch jene zur Landwirtschaftlichen und Düngbaren Fläche und der Frage betreffend Hofdüngerabgabe.</t>
  </si>
  <si>
    <t xml:space="preserve">Das Ergebnis des Hofdüngeranfalls sowie die Berechnung der Lagerkapazitäten wird aufgrund Ihrer Deklaration (Seiten 2 - 5) automatisch berechnet. </t>
  </si>
  <si>
    <t>Die Zulässigkeit der landwirtschaftlichen Verwertung der häuslichen Abwässer wird ausgewiesen. Die Anforderungen sind im Bereich respektive nicht im Bereich der öffentlichen Kanalisation unterschiedlich. Falls Ihre Wohnliegenschaft an der öffentlichen Kanalisation angeschlossen ist, hat diese Angabe rein informativen Charakter.</t>
  </si>
  <si>
    <t>Register "Rindvieh, Schweine, Geflügel"</t>
  </si>
  <si>
    <t>Bei der Kategorie Milchkuh ist die durchschnittliche Jahresmilchleistung zu deklarieren damit der Hofdüngeranfall korrekt berechnet wird.</t>
  </si>
  <si>
    <t>Beim Nutzgeflügel besteht eine Einheit aus 100 Plätzen.</t>
  </si>
  <si>
    <t>Register "Diverse Tiere"</t>
  </si>
  <si>
    <t>Bei den Kaninchen besteht eine Einheit aus 100 Plätzen.</t>
  </si>
  <si>
    <t>Register "Abwasser, Hofdüngerlager"</t>
  </si>
  <si>
    <t>Die Stallabwasser (Stallreinigung und/oder Tierpflege) der einzelnen Tierkategorien werden automatisch berechnet.</t>
  </si>
  <si>
    <t>Falls der Waschplatz für die Tierpflege "Pferde" nicht an der Kanalisation angeschlossen ist (kein Häkchen), wird ein Abwasseranfall ausgewiesen. Sollten Sie über keine Güllegrube oder Sammler verfügen, so ist die Abwasserentsorgung ausserhalb dieses Formulars aufzuzeigen (z.B. im Begleitschreiben zum Baugesuch).</t>
  </si>
  <si>
    <t xml:space="preserve">Für die Berechnung des Abwassers aus der Milchproduktion sind die Anzahl Melkeinheiten oder Standplätze und das Volumen des Kühltanks massgebend. </t>
  </si>
  <si>
    <t xml:space="preserve">Für die nichtüberdachten in die Güllegrube entwässerten Flächen sind die durchschnittlichen Jahresniederschläge (1200 mm (Normwert) oder 1000 mm) sowie die Flächen der jeweiligen Anlagen in m2 zu bezeichnen. </t>
  </si>
  <si>
    <t xml:space="preserve">Sämtliche nicht übedachte und in die Güllegrube entwässerte Flächen müssen auf dem Entwässerungsplan gekennzeichnet sein. </t>
  </si>
  <si>
    <t>Falls die Anfallswerte vom Betriebsabwasser wesentlich abweichen, kann dieses mittels freier Korrektur (+ / -) pauschal in m3 pro Jahr korrigiert werden. Für das Betreiben einer Schwemmentmistung mit Stauschieber kann pro GVE Rindvieh bis 6 m3 zusätzliche Wassermenge gegenüber der normalen Stallreinigung anfallen.</t>
  </si>
  <si>
    <t>Für die Berechnung des häuslichen Abwassers ist die Anzahl bewohnbare Zimmer (Schlaf-, Wohn- und Arbeitszimmer) massgebend. Die Anzahl Bewohner hat informativen Charakter und kann bei starker Unterbelegung der Anzahl Zimmer nach Rücksprache mit Landwirtschaft Aargau für die Berechnung des Hausabwassers geltend gemacht werden. Hierfür kann eine Korrektur (+ / -) in m3 pro Jahr erfasst werden.</t>
  </si>
  <si>
    <t xml:space="preserve">Die vorhandenen und geplanten Hofdüngerlager sind als total nutzbares Volumen (m3) zu erfassen. Die einzelnen Volumina müssen auf dem Entwässerungsplan ersichtlich sein. Gemietete Lagerkapazitäten können nur unter Vorweisung eines gültigen Hofdünger-Lagervertrages angerechnet werden. </t>
  </si>
  <si>
    <t>Bei Stallsystemen mit Tiefstreue wird das Volumen der Mistmatratze als Lagervolumen angerechnet. Falls sämtlicher Laufstallmist ohne Gewässergefährdung direkt vom Stall auf das Feld ausgebracht werden kann (keine Mistzwischenlager im Feld), ist kein zusätzlicher Mistlageraum nötig.</t>
  </si>
  <si>
    <t>Register "Abwasser landwirtschaftlicher Nebenerwerb"</t>
  </si>
  <si>
    <t>Wird ein landwirtschaftlicher Nebenerwerb betrieben, sind die Anzahl Betriebstage, der durchschnittliche Belegungsgrad und die Anzahl Einheiten (z.B. Sitzplätze, Betten) zu erfassen.</t>
  </si>
  <si>
    <t>Kontakt</t>
  </si>
  <si>
    <t>Landwirtschaft Aargau, Ressourcenschutz, Stefan Gebert, Tellistrasse 67, 5001 Aarau</t>
  </si>
  <si>
    <t>Telefon 062 835 27 79</t>
  </si>
  <si>
    <t>stefan.gebert@ag.ch</t>
  </si>
  <si>
    <t>Druckdatum:</t>
  </si>
  <si>
    <t>Anteil Vollgülle in der verdünnten Gülle (Verdünnung):</t>
  </si>
  <si>
    <t>Zufuhr Hof- oder Recyclingdünger</t>
  </si>
  <si>
    <t xml:space="preserve"> (Praxis Kanton Aargau)</t>
  </si>
  <si>
    <t>Ausserhalb des Bereichs der öffentlichen Kanalisation kann für die Berechnung des Verdünnungsverhältnisses in Absprache mit Landwirtschaft Aargau der verflüssigte Mist zur Vollgülle gerechnet werden. Ebenfalls kann in Absprache die Zufuhr von Hof- und Recyclingdünger für das Verdünnungverhältnis mittels Eintrag geltend gemacht werden.</t>
  </si>
  <si>
    <t>Mutterkuhkalb bis 350 kg</t>
  </si>
  <si>
    <t>Mutterkuhkalb bis 250 kg</t>
  </si>
  <si>
    <t>Blatt 6</t>
  </si>
  <si>
    <t xml:space="preserve">Rindviehmast, bis Alter 160 Tage  </t>
  </si>
  <si>
    <r>
      <t xml:space="preserve">Rindviehmast, Alter &gt; 160 Tage </t>
    </r>
    <r>
      <rPr>
        <sz val="10"/>
        <rFont val="Arial"/>
      </rPr>
      <t xml:space="preserve">  </t>
    </r>
  </si>
  <si>
    <t>Koordination 
Landwirtschaft / Umweltschutz
Formular (Stand Juni 2025)</t>
  </si>
  <si>
    <t xml:space="preserve">Koordination 
Landwirtschaft / Umweltschutz
Anhang (Stand Juni 2025)
</t>
  </si>
  <si>
    <t>Verdünnung inkl.  Zufuhr (Praxis Kanton Aargau ausserhalb Bereich der Kanalisation):</t>
  </si>
  <si>
    <t xml:space="preserve">m3 </t>
  </si>
  <si>
    <t>Vergärungsanlage (Zufuhrmaterialien)</t>
  </si>
  <si>
    <t>Betriebsfremde flüssige Hofdünger</t>
  </si>
  <si>
    <t>Betriebsfremde feste Hofdünger</t>
  </si>
  <si>
    <t>Betriebsfremde Materialien landwirtschaftlicher Herkunft</t>
  </si>
  <si>
    <t>Betriebsfremde Materialien nicht-landwirtschaftlicher Herkunft</t>
  </si>
  <si>
    <t>Co-Substrate</t>
  </si>
  <si>
    <t>Diverses</t>
  </si>
  <si>
    <t>Betriebseigene Materialien landwirtschaftlicher Herkunft (kein Hofdünger)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</si>
</sst>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109" x14ac:knownFonts="1">
    <font>
      <sz val="10"/>
      <name val="Arial"/>
    </font>
    <font>
      <b/>
      <sz val="10"/>
      <name val="Arial"/>
      <family val="2"/>
    </font>
    <font>
      <sz val="8"/>
      <name val="Arial"/>
      <family val="2"/>
    </font>
    <font>
      <b/>
      <sz val="12"/>
      <name val="Arial"/>
      <family val="2"/>
    </font>
    <font>
      <sz val="10"/>
      <name val="Arial"/>
      <family val="2"/>
    </font>
    <font>
      <sz val="9"/>
      <name val="Arial"/>
      <family val="2"/>
    </font>
    <font>
      <b/>
      <sz val="9"/>
      <name val="Arial"/>
      <family val="2"/>
    </font>
    <font>
      <sz val="12"/>
      <name val="Arial"/>
      <family val="2"/>
    </font>
    <font>
      <b/>
      <sz val="12"/>
      <name val="Arial"/>
      <family val="2"/>
    </font>
    <font>
      <sz val="12"/>
      <name val="Arial"/>
      <family val="2"/>
    </font>
    <font>
      <b/>
      <sz val="14"/>
      <name val="Arial"/>
      <family val="2"/>
    </font>
    <font>
      <sz val="11"/>
      <name val="Arial"/>
      <family val="2"/>
    </font>
    <font>
      <b/>
      <sz val="8"/>
      <name val="Arial"/>
      <family val="2"/>
    </font>
    <font>
      <sz val="14"/>
      <name val="Arial"/>
      <family val="2"/>
    </font>
    <font>
      <b/>
      <sz val="10"/>
      <name val="Arial"/>
      <family val="2"/>
    </font>
    <font>
      <b/>
      <sz val="11"/>
      <name val="Arial"/>
      <family val="2"/>
    </font>
    <font>
      <b/>
      <sz val="11"/>
      <name val="Arial"/>
      <family val="2"/>
    </font>
    <font>
      <b/>
      <sz val="16"/>
      <name val="Arial"/>
      <family val="2"/>
    </font>
    <font>
      <sz val="16"/>
      <name val="Arial"/>
      <family val="2"/>
    </font>
    <font>
      <sz val="10"/>
      <color indexed="8"/>
      <name val="Arial"/>
      <family val="2"/>
    </font>
    <font>
      <b/>
      <sz val="8"/>
      <color indexed="81"/>
      <name val="Tahoma"/>
      <family val="2"/>
    </font>
    <font>
      <sz val="10"/>
      <color indexed="10"/>
      <name val="Arial"/>
      <family val="2"/>
    </font>
    <font>
      <sz val="8"/>
      <color indexed="81"/>
      <name val="Tahoma"/>
      <family val="2"/>
    </font>
    <font>
      <b/>
      <sz val="14"/>
      <name val="Arial Black"/>
      <family val="2"/>
    </font>
    <font>
      <sz val="14"/>
      <name val="Arial Black"/>
      <family val="2"/>
    </font>
    <font>
      <b/>
      <sz val="12"/>
      <name val="Arial Black"/>
      <family val="2"/>
    </font>
    <font>
      <b/>
      <sz val="11"/>
      <name val="Arial Black"/>
      <family val="2"/>
    </font>
    <font>
      <sz val="11"/>
      <name val="Arial"/>
      <family val="2"/>
    </font>
    <font>
      <b/>
      <sz val="15"/>
      <name val="Arial Black"/>
      <family val="2"/>
    </font>
    <font>
      <sz val="10"/>
      <name val="Arial Black"/>
      <family val="2"/>
    </font>
    <font>
      <b/>
      <sz val="13"/>
      <name val="Arial"/>
      <family val="2"/>
    </font>
    <font>
      <sz val="11"/>
      <name val="Arial Black"/>
      <family val="2"/>
    </font>
    <font>
      <sz val="12"/>
      <name val="Arial Black"/>
      <family val="2"/>
    </font>
    <font>
      <b/>
      <sz val="16"/>
      <name val="Arial Black"/>
      <family val="2"/>
    </font>
    <font>
      <sz val="10"/>
      <color indexed="9"/>
      <name val="Arial"/>
      <family val="2"/>
    </font>
    <font>
      <sz val="10"/>
      <name val="Arial"/>
      <family val="2"/>
    </font>
    <font>
      <sz val="10"/>
      <color indexed="12"/>
      <name val="Arial"/>
      <family val="2"/>
    </font>
    <font>
      <sz val="12"/>
      <color indexed="10"/>
      <name val="Arial"/>
      <family val="2"/>
    </font>
    <font>
      <b/>
      <sz val="12"/>
      <color indexed="10"/>
      <name val="Arial"/>
      <family val="2"/>
    </font>
    <font>
      <sz val="11"/>
      <color indexed="10"/>
      <name val="Arial"/>
      <family val="2"/>
    </font>
    <font>
      <vertAlign val="superscript"/>
      <sz val="11"/>
      <name val="Arial"/>
      <family val="2"/>
    </font>
    <font>
      <sz val="8"/>
      <name val="Arial"/>
      <family val="2"/>
    </font>
    <font>
      <b/>
      <vertAlign val="superscript"/>
      <sz val="11"/>
      <name val="Arial"/>
      <family val="2"/>
    </font>
    <font>
      <sz val="11"/>
      <color indexed="12"/>
      <name val="Arial"/>
      <family val="2"/>
    </font>
    <font>
      <b/>
      <sz val="11"/>
      <color indexed="10"/>
      <name val="Arial"/>
      <family val="2"/>
    </font>
    <font>
      <b/>
      <vertAlign val="superscript"/>
      <sz val="10"/>
      <name val="Arial"/>
      <family val="2"/>
    </font>
    <font>
      <sz val="11"/>
      <name val="Arial"/>
      <family val="2"/>
    </font>
    <font>
      <vertAlign val="superscript"/>
      <sz val="10"/>
      <name val="Arial"/>
      <family val="2"/>
    </font>
    <font>
      <b/>
      <sz val="12"/>
      <color indexed="8"/>
      <name val="Arial"/>
      <family val="2"/>
    </font>
    <font>
      <sz val="10"/>
      <color indexed="12"/>
      <name val="Arial"/>
      <family val="2"/>
    </font>
    <font>
      <b/>
      <i/>
      <sz val="11"/>
      <color indexed="12"/>
      <name val="Arial"/>
      <family val="2"/>
    </font>
    <font>
      <sz val="18"/>
      <color indexed="10"/>
      <name val="Arial"/>
      <family val="2"/>
    </font>
    <font>
      <strike/>
      <sz val="10"/>
      <color indexed="10"/>
      <name val="Arial"/>
      <family val="2"/>
    </font>
    <font>
      <b/>
      <sz val="10"/>
      <color indexed="10"/>
      <name val="Arial"/>
      <family val="2"/>
    </font>
    <font>
      <sz val="12"/>
      <color indexed="9"/>
      <name val="Arial"/>
      <family val="2"/>
    </font>
    <font>
      <b/>
      <sz val="12"/>
      <color indexed="9"/>
      <name val="Arial"/>
      <family val="2"/>
    </font>
    <font>
      <sz val="11"/>
      <color indexed="9"/>
      <name val="Arial"/>
      <family val="2"/>
    </font>
    <font>
      <sz val="11"/>
      <color indexed="8"/>
      <name val="Arial"/>
      <family val="2"/>
    </font>
    <font>
      <sz val="10"/>
      <color indexed="8"/>
      <name val="Arial"/>
      <family val="2"/>
    </font>
    <font>
      <b/>
      <vertAlign val="superscript"/>
      <sz val="11"/>
      <name val="Arial Black"/>
      <family val="2"/>
    </font>
    <font>
      <sz val="16"/>
      <color indexed="9"/>
      <name val="Arial"/>
      <family val="2"/>
    </font>
    <font>
      <b/>
      <sz val="18"/>
      <name val="Arial"/>
      <family val="2"/>
    </font>
    <font>
      <b/>
      <u/>
      <sz val="18"/>
      <name val="Arial"/>
      <family val="2"/>
    </font>
    <font>
      <vertAlign val="superscript"/>
      <sz val="12"/>
      <name val="Arial Black"/>
      <family val="2"/>
    </font>
    <font>
      <b/>
      <vertAlign val="superscript"/>
      <sz val="12"/>
      <name val="Arial Black"/>
      <family val="2"/>
    </font>
    <font>
      <sz val="16"/>
      <color indexed="10"/>
      <name val="Arial"/>
      <family val="2"/>
    </font>
    <font>
      <sz val="10"/>
      <color indexed="10"/>
      <name val="Arial"/>
      <family val="2"/>
    </font>
    <font>
      <sz val="12"/>
      <color indexed="10"/>
      <name val="Arial"/>
      <family val="2"/>
    </font>
    <font>
      <b/>
      <sz val="12"/>
      <color indexed="10"/>
      <name val="Arial"/>
      <family val="2"/>
    </font>
    <font>
      <i/>
      <sz val="10"/>
      <color indexed="10"/>
      <name val="Arial"/>
      <family val="2"/>
    </font>
    <font>
      <sz val="11"/>
      <color indexed="10"/>
      <name val="Arial"/>
      <family val="2"/>
    </font>
    <font>
      <b/>
      <sz val="11"/>
      <color indexed="10"/>
      <name val="Arial"/>
      <family val="2"/>
    </font>
    <font>
      <b/>
      <i/>
      <sz val="10"/>
      <name val="Arial"/>
      <family val="2"/>
    </font>
    <font>
      <i/>
      <sz val="10"/>
      <name val="Arial"/>
      <family val="2"/>
    </font>
    <font>
      <b/>
      <i/>
      <sz val="10"/>
      <color indexed="10"/>
      <name val="Arial"/>
      <family val="2"/>
    </font>
    <font>
      <u/>
      <sz val="10"/>
      <name val="Arial"/>
      <family val="2"/>
    </font>
    <font>
      <sz val="10"/>
      <color indexed="10"/>
      <name val="Arial"/>
      <family val="2"/>
    </font>
    <font>
      <sz val="12"/>
      <color indexed="10"/>
      <name val="Arial"/>
      <family val="2"/>
    </font>
    <font>
      <b/>
      <sz val="12"/>
      <color indexed="10"/>
      <name val="Arial"/>
      <family val="2"/>
    </font>
    <font>
      <sz val="11"/>
      <color indexed="10"/>
      <name val="Arial"/>
      <family val="2"/>
    </font>
    <font>
      <b/>
      <sz val="11"/>
      <color indexed="10"/>
      <name val="Arial"/>
      <family val="2"/>
    </font>
    <font>
      <b/>
      <sz val="10"/>
      <name val="Arial Black"/>
      <family val="2"/>
    </font>
    <font>
      <vertAlign val="superscript"/>
      <sz val="8"/>
      <name val="Arial"/>
      <family val="2"/>
    </font>
    <font>
      <sz val="11"/>
      <color theme="1"/>
      <name val="Arial"/>
      <family val="2"/>
    </font>
    <font>
      <b/>
      <sz val="11"/>
      <color theme="1"/>
      <name val="Arial"/>
      <family val="2"/>
    </font>
    <font>
      <sz val="11"/>
      <color rgb="FFFF0000"/>
      <name val="Arial"/>
      <family val="2"/>
    </font>
    <font>
      <sz val="16"/>
      <color theme="1"/>
      <name val="Arial"/>
      <family val="2"/>
    </font>
    <font>
      <sz val="10"/>
      <color theme="1"/>
      <name val="Arial"/>
      <family val="2"/>
    </font>
    <font>
      <sz val="12"/>
      <color theme="1"/>
      <name val="Arial"/>
      <family val="2"/>
    </font>
    <font>
      <b/>
      <sz val="12"/>
      <color theme="1"/>
      <name val="Arial"/>
      <family val="2"/>
    </font>
    <font>
      <sz val="10"/>
      <color rgb="FF002060"/>
      <name val="Arial"/>
      <family val="2"/>
    </font>
    <font>
      <sz val="10"/>
      <color rgb="FFFF0000"/>
      <name val="Arial"/>
      <family val="2"/>
    </font>
    <font>
      <sz val="12"/>
      <color rgb="FFFF0000"/>
      <name val="Arial"/>
      <family val="2"/>
    </font>
    <font>
      <b/>
      <sz val="12"/>
      <color rgb="FFFF0000"/>
      <name val="Arial"/>
      <family val="2"/>
    </font>
    <font>
      <b/>
      <sz val="11"/>
      <color rgb="FFFF0000"/>
      <name val="Arial"/>
      <family val="2"/>
    </font>
    <font>
      <sz val="10"/>
      <color rgb="FF00B050"/>
      <name val="Arial"/>
      <family val="2"/>
    </font>
    <font>
      <sz val="12"/>
      <color rgb="FF00B050"/>
      <name val="Arial"/>
      <family val="2"/>
    </font>
    <font>
      <b/>
      <sz val="12"/>
      <color rgb="FF00B050"/>
      <name val="Arial"/>
      <family val="2"/>
    </font>
    <font>
      <i/>
      <sz val="10"/>
      <color rgb="FF00B050"/>
      <name val="Arial"/>
      <family val="2"/>
    </font>
    <font>
      <sz val="11"/>
      <color rgb="FF00B050"/>
      <name val="Arial"/>
      <family val="2"/>
    </font>
    <font>
      <b/>
      <sz val="11"/>
      <color rgb="FF00B050"/>
      <name val="Arial"/>
      <family val="2"/>
    </font>
    <font>
      <sz val="8"/>
      <color theme="1"/>
      <name val="Arial"/>
      <family val="2"/>
    </font>
    <font>
      <b/>
      <sz val="10"/>
      <color rgb="FFFF0000"/>
      <name val="Arial"/>
      <family val="2"/>
    </font>
    <font>
      <b/>
      <sz val="10"/>
      <color theme="1"/>
      <name val="Arial"/>
      <family val="2"/>
    </font>
    <font>
      <sz val="8"/>
      <color rgb="FF000000"/>
      <name val="Tahoma"/>
      <family val="2"/>
    </font>
    <font>
      <b/>
      <u/>
      <sz val="11"/>
      <name val="Arial"/>
      <family val="2"/>
    </font>
    <font>
      <u/>
      <sz val="11"/>
      <name val="Arial"/>
      <family val="2"/>
    </font>
    <font>
      <u/>
      <sz val="10"/>
      <color indexed="12"/>
      <name val="Arial"/>
      <family val="2"/>
    </font>
    <font>
      <u/>
      <sz val="11"/>
      <color indexed="12"/>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3"/>
        <bgColor indexed="64"/>
      </patternFill>
    </fill>
    <fill>
      <patternFill patternType="solid">
        <fgColor indexed="26"/>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s>
  <borders count="152">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top style="dotted">
        <color indexed="64"/>
      </top>
      <bottom style="dotted">
        <color indexed="64"/>
      </bottom>
      <diagonal/>
    </border>
    <border>
      <left/>
      <right style="medium">
        <color indexed="64"/>
      </right>
      <top/>
      <bottom/>
      <diagonal/>
    </border>
    <border>
      <left style="medium">
        <color indexed="64"/>
      </left>
      <right/>
      <top/>
      <bottom/>
      <diagonal/>
    </border>
    <border>
      <left style="medium">
        <color indexed="64"/>
      </left>
      <right/>
      <top style="dotted">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bottom style="thin">
        <color indexed="64"/>
      </bottom>
      <diagonal/>
    </border>
    <border>
      <left/>
      <right/>
      <top style="hair">
        <color indexed="64"/>
      </top>
      <bottom style="hair">
        <color indexed="64"/>
      </bottom>
      <diagonal/>
    </border>
    <border>
      <left/>
      <right style="thin">
        <color indexed="64"/>
      </right>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top style="medium">
        <color indexed="64"/>
      </top>
      <bottom style="dotted">
        <color indexed="64"/>
      </bottom>
      <diagonal/>
    </border>
    <border>
      <left/>
      <right style="medium">
        <color indexed="64"/>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style="double">
        <color indexed="64"/>
      </right>
      <top style="thin">
        <color indexed="64"/>
      </top>
      <bottom/>
      <diagonal/>
    </border>
    <border>
      <left style="double">
        <color indexed="64"/>
      </left>
      <right/>
      <top/>
      <bottom style="medium">
        <color indexed="64"/>
      </bottom>
      <diagonal/>
    </border>
    <border>
      <left style="double">
        <color indexed="64"/>
      </left>
      <right style="medium">
        <color indexed="64"/>
      </right>
      <top style="thin">
        <color indexed="64"/>
      </top>
      <bottom/>
      <diagonal/>
    </border>
    <border>
      <left style="double">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double">
        <color indexed="64"/>
      </left>
      <right/>
      <top style="thin">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medium">
        <color indexed="64"/>
      </bottom>
      <diagonal/>
    </border>
    <border>
      <left style="hair">
        <color indexed="64"/>
      </left>
      <right style="hair">
        <color indexed="64"/>
      </right>
      <top style="medium">
        <color indexed="64"/>
      </top>
      <bottom style="dotted">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medium">
        <color indexed="64"/>
      </bottom>
      <diagonal/>
    </border>
    <border>
      <left/>
      <right style="hair">
        <color indexed="64"/>
      </right>
      <top style="dotted">
        <color indexed="64"/>
      </top>
      <bottom style="medium">
        <color indexed="64"/>
      </bottom>
      <diagonal/>
    </border>
    <border>
      <left/>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diagonal/>
    </border>
    <border>
      <left style="double">
        <color indexed="64"/>
      </left>
      <right/>
      <top style="medium">
        <color indexed="64"/>
      </top>
      <bottom/>
      <diagonal/>
    </border>
    <border>
      <left style="double">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4">
    <xf numFmtId="0" fontId="0" fillId="0" borderId="0"/>
    <xf numFmtId="0" fontId="19" fillId="0" borderId="0"/>
    <xf numFmtId="0" fontId="19" fillId="0" borderId="0"/>
    <xf numFmtId="0" fontId="107" fillId="0" borderId="0" applyNumberFormat="0" applyFill="0" applyBorder="0" applyAlignment="0" applyProtection="0">
      <alignment vertical="top"/>
      <protection locked="0"/>
    </xf>
  </cellStyleXfs>
  <cellXfs count="1078">
    <xf numFmtId="0" fontId="0" fillId="0" borderId="0" xfId="0"/>
    <xf numFmtId="0" fontId="49" fillId="0" borderId="2" xfId="0" applyFont="1" applyBorder="1" applyProtection="1">
      <protection hidden="1"/>
    </xf>
    <xf numFmtId="0" fontId="4" fillId="0" borderId="2" xfId="0" applyFont="1" applyBorder="1" applyProtection="1">
      <protection hidden="1"/>
    </xf>
    <xf numFmtId="0" fontId="21" fillId="0" borderId="2" xfId="0" applyFont="1" applyBorder="1" applyProtection="1">
      <protection hidden="1"/>
    </xf>
    <xf numFmtId="0" fontId="1" fillId="0" borderId="2" xfId="0" applyFont="1" applyBorder="1" applyProtection="1">
      <protection hidden="1"/>
    </xf>
    <xf numFmtId="0" fontId="34" fillId="2" borderId="0" xfId="0" applyFont="1" applyFill="1" applyProtection="1">
      <protection hidden="1"/>
    </xf>
    <xf numFmtId="0" fontId="21" fillId="2" borderId="0" xfId="0" applyFont="1" applyFill="1" applyProtection="1">
      <protection hidden="1"/>
    </xf>
    <xf numFmtId="0" fontId="4" fillId="2" borderId="0" xfId="0" applyFont="1" applyFill="1" applyProtection="1">
      <protection hidden="1"/>
    </xf>
    <xf numFmtId="0" fontId="4" fillId="0" borderId="0" xfId="0" applyFont="1" applyProtection="1">
      <protection hidden="1"/>
    </xf>
    <xf numFmtId="0" fontId="33" fillId="0" borderId="0" xfId="0" applyFont="1" applyProtection="1">
      <protection hidden="1"/>
    </xf>
    <xf numFmtId="0" fontId="32" fillId="0" borderId="0" xfId="0" applyFont="1" applyProtection="1">
      <protection hidden="1"/>
    </xf>
    <xf numFmtId="0" fontId="24" fillId="0" borderId="0" xfId="0" applyFont="1" applyProtection="1">
      <protection hidden="1"/>
    </xf>
    <xf numFmtId="0" fontId="0" fillId="0" borderId="0" xfId="0" applyProtection="1">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right" vertical="top" wrapText="1"/>
      <protection hidden="1"/>
    </xf>
    <xf numFmtId="0" fontId="7" fillId="0" borderId="0" xfId="0" applyFont="1" applyProtection="1">
      <protection hidden="1"/>
    </xf>
    <xf numFmtId="0" fontId="54" fillId="2" borderId="0" xfId="0" applyFont="1" applyFill="1" applyProtection="1">
      <protection hidden="1"/>
    </xf>
    <xf numFmtId="0" fontId="37" fillId="2" borderId="0" xfId="0" applyFont="1" applyFill="1" applyProtection="1">
      <protection hidden="1"/>
    </xf>
    <xf numFmtId="0" fontId="7" fillId="2" borderId="0" xfId="0" applyFont="1" applyFill="1" applyProtection="1">
      <protection hidden="1"/>
    </xf>
    <xf numFmtId="0" fontId="55" fillId="2" borderId="0" xfId="0" applyFont="1" applyFill="1" applyProtection="1">
      <protection hidden="1"/>
    </xf>
    <xf numFmtId="0" fontId="38" fillId="2" borderId="0" xfId="0" applyFont="1" applyFill="1" applyProtection="1">
      <protection hidden="1"/>
    </xf>
    <xf numFmtId="0" fontId="3" fillId="2" borderId="0" xfId="0" applyFont="1" applyFill="1" applyProtection="1">
      <protection hidden="1"/>
    </xf>
    <xf numFmtId="0" fontId="3" fillId="0" borderId="0" xfId="0" applyFont="1" applyProtection="1">
      <protection hidden="1"/>
    </xf>
    <xf numFmtId="0" fontId="8" fillId="0" borderId="0" xfId="0" applyFont="1" applyProtection="1">
      <protection hidden="1"/>
    </xf>
    <xf numFmtId="0" fontId="15" fillId="0" borderId="0" xfId="0" applyFont="1" applyProtection="1">
      <protection hidden="1"/>
    </xf>
    <xf numFmtId="0" fontId="11" fillId="0" borderId="0" xfId="0" applyFont="1" applyProtection="1">
      <protection hidden="1"/>
    </xf>
    <xf numFmtId="0" fontId="11" fillId="0" borderId="3" xfId="0" applyFont="1" applyBorder="1" applyAlignment="1" applyProtection="1">
      <alignment vertical="center"/>
      <protection hidden="1"/>
    </xf>
    <xf numFmtId="0" fontId="4" fillId="0" borderId="4" xfId="0" applyFont="1" applyBorder="1" applyProtection="1">
      <protection hidden="1"/>
    </xf>
    <xf numFmtId="0" fontId="11" fillId="0" borderId="5" xfId="0" applyFont="1" applyBorder="1" applyAlignment="1" applyProtection="1">
      <alignment vertical="center"/>
      <protection hidden="1"/>
    </xf>
    <xf numFmtId="0" fontId="11" fillId="0" borderId="6" xfId="0" applyFont="1" applyBorder="1" applyAlignment="1" applyProtection="1">
      <alignment vertical="center"/>
      <protection hidden="1"/>
    </xf>
    <xf numFmtId="0" fontId="4" fillId="0" borderId="7" xfId="0" applyFont="1" applyBorder="1" applyProtection="1">
      <protection hidden="1"/>
    </xf>
    <xf numFmtId="0" fontId="25" fillId="0" borderId="0" xfId="0" applyFont="1" applyProtection="1">
      <protection hidden="1"/>
    </xf>
    <xf numFmtId="0" fontId="31" fillId="0" borderId="0" xfId="0" applyFont="1" applyProtection="1">
      <protection hidden="1"/>
    </xf>
    <xf numFmtId="0" fontId="26" fillId="0" borderId="0" xfId="0" applyFont="1" applyAlignment="1" applyProtection="1">
      <alignment horizontal="left" vertical="center" indent="5"/>
      <protection hidden="1"/>
    </xf>
    <xf numFmtId="0" fontId="23" fillId="0" borderId="0" xfId="0" applyFont="1" applyAlignment="1" applyProtection="1">
      <alignment horizontal="left" vertical="center" indent="5"/>
      <protection hidden="1"/>
    </xf>
    <xf numFmtId="0" fontId="3" fillId="0" borderId="0" xfId="0" applyFont="1" applyAlignment="1" applyProtection="1">
      <alignment horizontal="left" vertical="center" indent="5"/>
      <protection hidden="1"/>
    </xf>
    <xf numFmtId="0" fontId="15" fillId="0" borderId="8" xfId="0" applyFont="1" applyBorder="1" applyProtection="1">
      <protection hidden="1"/>
    </xf>
    <xf numFmtId="0" fontId="11" fillId="0" borderId="9" xfId="0" applyFont="1" applyBorder="1" applyProtection="1">
      <protection hidden="1"/>
    </xf>
    <xf numFmtId="0" fontId="11" fillId="0" borderId="10" xfId="0" applyFont="1" applyBorder="1" applyProtection="1">
      <protection hidden="1"/>
    </xf>
    <xf numFmtId="0" fontId="11" fillId="0" borderId="11" xfId="0" applyFont="1" applyBorder="1" applyProtection="1">
      <protection hidden="1"/>
    </xf>
    <xf numFmtId="0" fontId="0" fillId="0" borderId="11" xfId="0" applyBorder="1" applyProtection="1">
      <protection hidden="1"/>
    </xf>
    <xf numFmtId="0" fontId="11" fillId="0" borderId="12" xfId="0" applyFont="1" applyBorder="1" applyProtection="1">
      <protection hidden="1"/>
    </xf>
    <xf numFmtId="0" fontId="11" fillId="3" borderId="13" xfId="0" applyFont="1" applyFill="1" applyBorder="1" applyAlignment="1" applyProtection="1">
      <alignment horizontal="center"/>
      <protection hidden="1"/>
    </xf>
    <xf numFmtId="0" fontId="11" fillId="0" borderId="11" xfId="0" applyFont="1" applyBorder="1" applyAlignment="1" applyProtection="1">
      <alignment horizontal="center"/>
      <protection hidden="1"/>
    </xf>
    <xf numFmtId="0" fontId="11" fillId="0" borderId="11" xfId="0" applyFont="1" applyBorder="1" applyAlignment="1" applyProtection="1">
      <alignment horizontal="left"/>
      <protection hidden="1"/>
    </xf>
    <xf numFmtId="0" fontId="11" fillId="0" borderId="14" xfId="0" applyFont="1" applyBorder="1" applyProtection="1">
      <protection hidden="1"/>
    </xf>
    <xf numFmtId="0" fontId="15" fillId="0" borderId="13" xfId="0" applyFont="1" applyBorder="1" applyAlignment="1" applyProtection="1">
      <alignment horizontal="center"/>
      <protection hidden="1"/>
    </xf>
    <xf numFmtId="0" fontId="0" fillId="0" borderId="7" xfId="0" applyBorder="1" applyAlignment="1" applyProtection="1">
      <alignment horizontal="center"/>
      <protection hidden="1"/>
    </xf>
    <xf numFmtId="0" fontId="11" fillId="0" borderId="15" xfId="0" applyFont="1" applyBorder="1" applyProtection="1">
      <protection hidden="1"/>
    </xf>
    <xf numFmtId="0" fontId="11" fillId="0" borderId="16" xfId="0" applyFont="1" applyBorder="1" applyProtection="1">
      <protection hidden="1"/>
    </xf>
    <xf numFmtId="0" fontId="11" fillId="0" borderId="17" xfId="0" applyFont="1" applyBorder="1" applyProtection="1">
      <protection hidden="1"/>
    </xf>
    <xf numFmtId="0" fontId="11" fillId="2" borderId="18" xfId="0" applyFont="1" applyFill="1" applyBorder="1" applyAlignment="1" applyProtection="1">
      <alignment horizontal="left"/>
      <protection hidden="1"/>
    </xf>
    <xf numFmtId="0" fontId="15" fillId="0" borderId="0" xfId="0" applyFont="1" applyAlignment="1" applyProtection="1">
      <alignment horizontal="right"/>
      <protection hidden="1"/>
    </xf>
    <xf numFmtId="0" fontId="15" fillId="0" borderId="0" xfId="0" applyFont="1" applyAlignment="1" applyProtection="1">
      <alignment horizontal="center"/>
      <protection hidden="1"/>
    </xf>
    <xf numFmtId="0" fontId="15" fillId="0" borderId="0" xfId="0" applyFont="1" applyAlignment="1" applyProtection="1">
      <alignment horizontal="left"/>
      <protection hidden="1"/>
    </xf>
    <xf numFmtId="0" fontId="11" fillId="0" borderId="0" xfId="0" applyFont="1" applyAlignment="1" applyProtection="1">
      <alignment horizontal="center"/>
      <protection hidden="1"/>
    </xf>
    <xf numFmtId="0" fontId="11" fillId="2" borderId="0" xfId="0" applyFont="1" applyFill="1" applyAlignment="1" applyProtection="1">
      <alignment horizontal="center"/>
      <protection hidden="1"/>
    </xf>
    <xf numFmtId="0" fontId="15" fillId="2" borderId="0" xfId="0" applyFont="1" applyFill="1" applyAlignment="1" applyProtection="1">
      <alignment horizontal="center"/>
      <protection hidden="1"/>
    </xf>
    <xf numFmtId="0" fontId="56" fillId="2" borderId="0" xfId="0" applyFont="1" applyFill="1" applyProtection="1">
      <protection hidden="1"/>
    </xf>
    <xf numFmtId="0" fontId="39" fillId="2" borderId="0" xfId="0" applyFont="1" applyFill="1" applyProtection="1">
      <protection hidden="1"/>
    </xf>
    <xf numFmtId="0" fontId="31" fillId="0" borderId="0" xfId="0" applyFont="1" applyAlignment="1" applyProtection="1">
      <alignment horizontal="center"/>
      <protection hidden="1"/>
    </xf>
    <xf numFmtId="0" fontId="26" fillId="2" borderId="0" xfId="0" applyFont="1" applyFill="1" applyAlignment="1" applyProtection="1">
      <alignment horizontal="center"/>
      <protection hidden="1"/>
    </xf>
    <xf numFmtId="0" fontId="23" fillId="2" borderId="0" xfId="0" applyFont="1" applyFill="1" applyAlignment="1" applyProtection="1">
      <alignment horizontal="center"/>
      <protection hidden="1"/>
    </xf>
    <xf numFmtId="0" fontId="10" fillId="2" borderId="0" xfId="0" applyFont="1" applyFill="1" applyAlignment="1" applyProtection="1">
      <alignment horizontal="center"/>
      <protection hidden="1"/>
    </xf>
    <xf numFmtId="0" fontId="15" fillId="0" borderId="19" xfId="0" applyFont="1" applyBorder="1" applyProtection="1">
      <protection hidden="1"/>
    </xf>
    <xf numFmtId="0" fontId="11" fillId="0" borderId="20" xfId="0" applyFont="1" applyBorder="1" applyProtection="1">
      <protection hidden="1"/>
    </xf>
    <xf numFmtId="0" fontId="34" fillId="2" borderId="0" xfId="0" applyFont="1" applyFill="1" applyAlignment="1" applyProtection="1">
      <alignment wrapText="1"/>
      <protection hidden="1"/>
    </xf>
    <xf numFmtId="0" fontId="21" fillId="2" borderId="0" xfId="0" applyFont="1" applyFill="1" applyAlignment="1" applyProtection="1">
      <alignment wrapText="1"/>
      <protection hidden="1"/>
    </xf>
    <xf numFmtId="0" fontId="4" fillId="2" borderId="0" xfId="0" applyFont="1" applyFill="1" applyAlignment="1" applyProtection="1">
      <alignment wrapText="1"/>
      <protection hidden="1"/>
    </xf>
    <xf numFmtId="0" fontId="4" fillId="0" borderId="0" xfId="0" applyFont="1" applyAlignment="1" applyProtection="1">
      <alignment wrapText="1"/>
      <protection hidden="1"/>
    </xf>
    <xf numFmtId="0" fontId="11" fillId="0" borderId="21" xfId="0" applyFont="1" applyBorder="1" applyProtection="1">
      <protection hidden="1"/>
    </xf>
    <xf numFmtId="0" fontId="44" fillId="0" borderId="11" xfId="0" applyFont="1" applyBorder="1" applyProtection="1">
      <protection hidden="1"/>
    </xf>
    <xf numFmtId="0" fontId="46" fillId="0" borderId="11" xfId="0" applyFont="1" applyBorder="1" applyProtection="1">
      <protection hidden="1"/>
    </xf>
    <xf numFmtId="0" fontId="39" fillId="0" borderId="11" xfId="0" applyFont="1" applyBorder="1" applyProtection="1">
      <protection hidden="1"/>
    </xf>
    <xf numFmtId="0" fontId="11" fillId="3" borderId="12" xfId="0" applyFont="1" applyFill="1" applyBorder="1" applyAlignment="1" applyProtection="1">
      <alignment horizontal="left"/>
      <protection hidden="1"/>
    </xf>
    <xf numFmtId="0" fontId="15" fillId="2" borderId="12" xfId="0" applyFont="1" applyFill="1" applyBorder="1" applyAlignment="1" applyProtection="1">
      <alignment horizontal="center"/>
      <protection hidden="1"/>
    </xf>
    <xf numFmtId="0" fontId="11" fillId="3" borderId="22" xfId="0" applyFont="1" applyFill="1" applyBorder="1" applyAlignment="1" applyProtection="1">
      <alignment horizontal="left"/>
      <protection hidden="1"/>
    </xf>
    <xf numFmtId="0" fontId="60" fillId="2" borderId="0" xfId="0" applyFont="1" applyFill="1" applyProtection="1">
      <protection hidden="1"/>
    </xf>
    <xf numFmtId="0" fontId="65" fillId="2" borderId="0" xfId="0" applyFont="1" applyFill="1" applyProtection="1">
      <protection hidden="1"/>
    </xf>
    <xf numFmtId="0" fontId="18" fillId="2" borderId="0" xfId="0" applyFont="1" applyFill="1" applyProtection="1">
      <protection hidden="1"/>
    </xf>
    <xf numFmtId="0" fontId="18" fillId="0" borderId="0" xfId="0" applyFont="1" applyProtection="1">
      <protection hidden="1"/>
    </xf>
    <xf numFmtId="0" fontId="11" fillId="2" borderId="13" xfId="0" applyFont="1" applyFill="1" applyBorder="1" applyAlignment="1" applyProtection="1">
      <alignment horizontal="left"/>
      <protection hidden="1"/>
    </xf>
    <xf numFmtId="0" fontId="11" fillId="2" borderId="22" xfId="0" applyFont="1" applyFill="1" applyBorder="1" applyAlignment="1" applyProtection="1">
      <alignment horizontal="left"/>
      <protection hidden="1"/>
    </xf>
    <xf numFmtId="0" fontId="39" fillId="0" borderId="0" xfId="0" applyFont="1" applyProtection="1">
      <protection hidden="1"/>
    </xf>
    <xf numFmtId="0" fontId="11" fillId="2" borderId="13" xfId="0" applyFont="1" applyFill="1" applyBorder="1" applyAlignment="1" applyProtection="1">
      <alignment horizontal="left" vertical="center"/>
      <protection hidden="1"/>
    </xf>
    <xf numFmtId="0" fontId="11" fillId="2" borderId="22" xfId="0" applyFont="1" applyFill="1" applyBorder="1" applyAlignment="1" applyProtection="1">
      <alignment horizontal="left" vertical="center"/>
      <protection hidden="1"/>
    </xf>
    <xf numFmtId="0" fontId="11" fillId="3" borderId="13" xfId="0" applyFont="1" applyFill="1" applyBorder="1" applyAlignment="1" applyProtection="1">
      <alignment horizontal="left"/>
      <protection hidden="1"/>
    </xf>
    <xf numFmtId="0" fontId="11" fillId="0" borderId="16" xfId="0" applyFont="1" applyBorder="1" applyAlignment="1" applyProtection="1">
      <alignment horizontal="center"/>
      <protection hidden="1"/>
    </xf>
    <xf numFmtId="0" fontId="11" fillId="3" borderId="23" xfId="0" applyFont="1" applyFill="1" applyBorder="1" applyAlignment="1" applyProtection="1">
      <alignment horizontal="left"/>
      <protection hidden="1"/>
    </xf>
    <xf numFmtId="0" fontId="15" fillId="0" borderId="24" xfId="0" applyFont="1" applyBorder="1" applyProtection="1">
      <protection hidden="1"/>
    </xf>
    <xf numFmtId="0" fontId="11" fillId="0" borderId="2" xfId="0" applyFont="1" applyBorder="1" applyProtection="1">
      <protection hidden="1"/>
    </xf>
    <xf numFmtId="0" fontId="11" fillId="2" borderId="25" xfId="0" applyFont="1" applyFill="1" applyBorder="1" applyAlignment="1" applyProtection="1">
      <alignment horizontal="left" vertical="center"/>
      <protection hidden="1"/>
    </xf>
    <xf numFmtId="0" fontId="11" fillId="2" borderId="26" xfId="0" applyFont="1" applyFill="1" applyBorder="1" applyAlignment="1" applyProtection="1">
      <alignment horizontal="left" vertical="center"/>
      <protection hidden="1"/>
    </xf>
    <xf numFmtId="0" fontId="15" fillId="0" borderId="27" xfId="0" applyFont="1" applyBorder="1" applyProtection="1">
      <protection hidden="1"/>
    </xf>
    <xf numFmtId="0" fontId="11" fillId="0" borderId="7" xfId="0" applyFont="1" applyBorder="1" applyProtection="1">
      <protection hidden="1"/>
    </xf>
    <xf numFmtId="0" fontId="11" fillId="2" borderId="28" xfId="0" applyFont="1" applyFill="1" applyBorder="1" applyAlignment="1" applyProtection="1">
      <alignment horizontal="left" vertical="center"/>
      <protection hidden="1"/>
    </xf>
    <xf numFmtId="0" fontId="11" fillId="2" borderId="18" xfId="0" applyFont="1" applyFill="1" applyBorder="1" applyAlignment="1" applyProtection="1">
      <alignment horizontal="left" vertical="center"/>
      <protection hidden="1"/>
    </xf>
    <xf numFmtId="0" fontId="66" fillId="0" borderId="0" xfId="0" applyFont="1" applyAlignment="1" applyProtection="1">
      <alignment textRotation="90" wrapText="1"/>
      <protection hidden="1"/>
    </xf>
    <xf numFmtId="0" fontId="3" fillId="0" borderId="0" xfId="0" applyFont="1" applyAlignment="1" applyProtection="1">
      <alignment horizontal="left"/>
      <protection hidden="1"/>
    </xf>
    <xf numFmtId="0" fontId="1" fillId="0" borderId="19" xfId="0" applyFont="1" applyBorder="1" applyProtection="1">
      <protection hidden="1"/>
    </xf>
    <xf numFmtId="0" fontId="1" fillId="0" borderId="20" xfId="0" applyFont="1" applyBorder="1" applyProtection="1">
      <protection hidden="1"/>
    </xf>
    <xf numFmtId="0" fontId="4" fillId="0" borderId="20" xfId="0" applyFont="1" applyBorder="1" applyProtection="1">
      <protection hidden="1"/>
    </xf>
    <xf numFmtId="0" fontId="4" fillId="0" borderId="29" xfId="0" applyFont="1" applyBorder="1" applyProtection="1">
      <protection hidden="1"/>
    </xf>
    <xf numFmtId="0" fontId="21" fillId="2" borderId="0" xfId="0" applyFont="1" applyFill="1" applyAlignment="1" applyProtection="1">
      <alignment horizontal="center"/>
      <protection hidden="1"/>
    </xf>
    <xf numFmtId="0" fontId="21" fillId="0" borderId="0" xfId="0" applyFont="1" applyProtection="1">
      <protection hidden="1"/>
    </xf>
    <xf numFmtId="0" fontId="15" fillId="0" borderId="2" xfId="0" applyFont="1" applyBorder="1" applyProtection="1">
      <protection hidden="1"/>
    </xf>
    <xf numFmtId="0" fontId="4" fillId="0" borderId="30" xfId="0" applyFont="1" applyBorder="1" applyProtection="1">
      <protection hidden="1"/>
    </xf>
    <xf numFmtId="0" fontId="1" fillId="0" borderId="0" xfId="0" applyFont="1" applyProtection="1">
      <protection hidden="1"/>
    </xf>
    <xf numFmtId="0" fontId="4" fillId="0" borderId="0" xfId="0" applyFont="1" applyAlignment="1" applyProtection="1">
      <alignment horizontal="center"/>
      <protection hidden="1"/>
    </xf>
    <xf numFmtId="0" fontId="4" fillId="0" borderId="2" xfId="0" applyFont="1" applyBorder="1" applyAlignment="1" applyProtection="1">
      <alignment horizontal="center"/>
      <protection hidden="1"/>
    </xf>
    <xf numFmtId="0" fontId="15" fillId="0" borderId="7" xfId="0" applyFont="1" applyBorder="1" applyProtection="1">
      <protection hidden="1"/>
    </xf>
    <xf numFmtId="0" fontId="0" fillId="0" borderId="31" xfId="0" applyBorder="1" applyAlignment="1" applyProtection="1">
      <alignment horizontal="center"/>
      <protection hidden="1"/>
    </xf>
    <xf numFmtId="0" fontId="11" fillId="0" borderId="32" xfId="0" applyFont="1" applyBorder="1" applyAlignment="1" applyProtection="1">
      <alignment horizontal="center"/>
      <protection hidden="1"/>
    </xf>
    <xf numFmtId="0" fontId="11" fillId="0" borderId="32" xfId="0" applyFont="1" applyBorder="1" applyProtection="1">
      <protection hidden="1"/>
    </xf>
    <xf numFmtId="0" fontId="5" fillId="0" borderId="0" xfId="0" applyFont="1" applyProtection="1">
      <protection hidden="1"/>
    </xf>
    <xf numFmtId="0" fontId="0" fillId="0" borderId="0" xfId="0" applyAlignment="1" applyProtection="1">
      <alignment horizontal="center"/>
      <protection hidden="1"/>
    </xf>
    <xf numFmtId="0" fontId="14" fillId="0" borderId="0" xfId="0" applyFont="1" applyAlignment="1" applyProtection="1">
      <alignment horizontal="center"/>
      <protection hidden="1"/>
    </xf>
    <xf numFmtId="0" fontId="53" fillId="0" borderId="33" xfId="0" applyFont="1" applyBorder="1" applyAlignment="1" applyProtection="1">
      <alignment horizontal="center"/>
      <protection hidden="1"/>
    </xf>
    <xf numFmtId="0" fontId="0" fillId="0" borderId="34"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36"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9" xfId="0" applyBorder="1" applyAlignment="1" applyProtection="1">
      <alignment horizontal="center"/>
      <protection hidden="1"/>
    </xf>
    <xf numFmtId="0" fontId="74" fillId="0" borderId="40" xfId="0" applyFont="1" applyBorder="1" applyAlignment="1" applyProtection="1">
      <alignment horizontal="center"/>
      <protection hidden="1"/>
    </xf>
    <xf numFmtId="0" fontId="74" fillId="0" borderId="41" xfId="0" applyFont="1" applyBorder="1" applyAlignment="1" applyProtection="1">
      <alignment horizontal="center"/>
      <protection hidden="1"/>
    </xf>
    <xf numFmtId="0" fontId="0" fillId="0" borderId="12" xfId="0" applyBorder="1" applyProtection="1">
      <protection hidden="1"/>
    </xf>
    <xf numFmtId="0" fontId="1" fillId="0" borderId="13" xfId="0" applyFont="1"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14" fillId="0" borderId="13" xfId="0" applyFont="1" applyBorder="1" applyAlignment="1" applyProtection="1">
      <alignment horizontal="center"/>
      <protection hidden="1"/>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2" xfId="0" applyBorder="1" applyAlignment="1" applyProtection="1">
      <alignment horizontal="center"/>
      <protection hidden="1"/>
    </xf>
    <xf numFmtId="0" fontId="4" fillId="0" borderId="13" xfId="0" applyFont="1" applyBorder="1" applyAlignment="1" applyProtection="1">
      <alignment horizontal="center"/>
      <protection hidden="1"/>
    </xf>
    <xf numFmtId="0" fontId="0" fillId="0" borderId="42" xfId="0" applyBorder="1" applyProtection="1">
      <protection hidden="1"/>
    </xf>
    <xf numFmtId="0" fontId="36" fillId="0" borderId="12" xfId="0" applyFont="1" applyBorder="1" applyProtection="1">
      <protection hidden="1"/>
    </xf>
    <xf numFmtId="0" fontId="36" fillId="0" borderId="13" xfId="0" applyFont="1" applyBorder="1" applyAlignment="1" applyProtection="1">
      <alignment horizontal="center"/>
      <protection hidden="1"/>
    </xf>
    <xf numFmtId="0" fontId="36" fillId="0" borderId="14" xfId="0" applyFont="1" applyBorder="1" applyAlignment="1" applyProtection="1">
      <alignment horizontal="center"/>
      <protection hidden="1"/>
    </xf>
    <xf numFmtId="0" fontId="36" fillId="0" borderId="12" xfId="0" applyFont="1" applyBorder="1" applyAlignment="1" applyProtection="1">
      <alignment horizontal="center"/>
      <protection hidden="1"/>
    </xf>
    <xf numFmtId="0" fontId="49" fillId="0" borderId="13" xfId="0" applyFont="1" applyBorder="1" applyAlignment="1" applyProtection="1">
      <alignment horizontal="center"/>
      <protection hidden="1"/>
    </xf>
    <xf numFmtId="0" fontId="36" fillId="0" borderId="0" xfId="0" applyFont="1" applyProtection="1">
      <protection hidden="1"/>
    </xf>
    <xf numFmtId="0" fontId="0" fillId="0" borderId="44" xfId="0" applyBorder="1" applyProtection="1">
      <protection hidden="1"/>
    </xf>
    <xf numFmtId="0" fontId="0" fillId="0" borderId="35" xfId="0" applyBorder="1" applyProtection="1">
      <protection hidden="1"/>
    </xf>
    <xf numFmtId="0" fontId="0" fillId="0" borderId="33" xfId="0" applyBorder="1" applyAlignment="1" applyProtection="1">
      <alignment horizontal="center"/>
      <protection hidden="1"/>
    </xf>
    <xf numFmtId="0" fontId="4" fillId="0" borderId="33" xfId="0" applyFont="1" applyBorder="1" applyAlignment="1" applyProtection="1">
      <alignment horizontal="center"/>
      <protection hidden="1"/>
    </xf>
    <xf numFmtId="0" fontId="0" fillId="0" borderId="45" xfId="0" applyBorder="1" applyProtection="1">
      <protection hidden="1"/>
    </xf>
    <xf numFmtId="0" fontId="0" fillId="0" borderId="46" xfId="0" applyBorder="1" applyProtection="1">
      <protection hidden="1"/>
    </xf>
    <xf numFmtId="0" fontId="0" fillId="0" borderId="4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46" xfId="0" applyBorder="1" applyAlignment="1" applyProtection="1">
      <alignment horizontal="center"/>
      <protection hidden="1"/>
    </xf>
    <xf numFmtId="0" fontId="4" fillId="0" borderId="47" xfId="0" applyFont="1" applyBorder="1" applyAlignment="1" applyProtection="1">
      <alignment horizontal="center"/>
      <protection hidden="1"/>
    </xf>
    <xf numFmtId="0" fontId="14" fillId="0" borderId="47" xfId="0" applyFont="1" applyBorder="1" applyAlignment="1" applyProtection="1">
      <alignment horizontal="center"/>
      <protection hidden="1"/>
    </xf>
    <xf numFmtId="0" fontId="14" fillId="0" borderId="33" xfId="0" applyFont="1" applyBorder="1" applyAlignment="1" applyProtection="1">
      <alignment horizontal="center"/>
      <protection hidden="1"/>
    </xf>
    <xf numFmtId="0" fontId="19" fillId="0" borderId="42" xfId="1" applyBorder="1" applyAlignment="1" applyProtection="1">
      <alignment horizontal="left" wrapText="1"/>
      <protection hidden="1"/>
    </xf>
    <xf numFmtId="0" fontId="35" fillId="0" borderId="13" xfId="0" applyFont="1" applyBorder="1" applyAlignment="1" applyProtection="1">
      <alignment horizontal="center"/>
      <protection hidden="1"/>
    </xf>
    <xf numFmtId="0" fontId="35" fillId="0" borderId="14" xfId="0" applyFont="1" applyBorder="1" applyAlignment="1" applyProtection="1">
      <alignment horizontal="center"/>
      <protection hidden="1"/>
    </xf>
    <xf numFmtId="0" fontId="35" fillId="0" borderId="33" xfId="0" applyFont="1" applyBorder="1" applyAlignment="1" applyProtection="1">
      <alignment horizontal="center"/>
      <protection hidden="1"/>
    </xf>
    <xf numFmtId="0" fontId="4" fillId="0" borderId="25" xfId="0" applyFont="1" applyBorder="1" applyAlignment="1" applyProtection="1">
      <alignment horizontal="center"/>
      <protection hidden="1"/>
    </xf>
    <xf numFmtId="0" fontId="14" fillId="0" borderId="46" xfId="0" applyFont="1" applyBorder="1" applyAlignment="1" applyProtection="1">
      <alignment horizontal="center"/>
      <protection hidden="1"/>
    </xf>
    <xf numFmtId="0" fontId="0" fillId="0" borderId="42" xfId="0" applyBorder="1" applyAlignment="1" applyProtection="1">
      <alignment horizontal="left"/>
      <protection hidden="1"/>
    </xf>
    <xf numFmtId="0" fontId="4" fillId="0" borderId="14" xfId="0" applyFont="1" applyBorder="1" applyAlignment="1" applyProtection="1">
      <alignment horizontal="center"/>
      <protection hidden="1"/>
    </xf>
    <xf numFmtId="0" fontId="14" fillId="0" borderId="12" xfId="0" applyFont="1" applyBorder="1" applyAlignment="1" applyProtection="1">
      <alignment horizontal="center"/>
      <protection hidden="1"/>
    </xf>
    <xf numFmtId="0" fontId="19" fillId="0" borderId="44" xfId="1" applyBorder="1" applyAlignment="1" applyProtection="1">
      <alignment horizontal="left" wrapText="1"/>
      <protection hidden="1"/>
    </xf>
    <xf numFmtId="0" fontId="4" fillId="0" borderId="34" xfId="0" applyFont="1" applyBorder="1" applyAlignment="1" applyProtection="1">
      <alignment horizontal="center"/>
      <protection hidden="1"/>
    </xf>
    <xf numFmtId="0" fontId="14" fillId="0" borderId="35" xfId="0" applyFont="1" applyBorder="1" applyAlignment="1" applyProtection="1">
      <alignment horizontal="center"/>
      <protection hidden="1"/>
    </xf>
    <xf numFmtId="0" fontId="19" fillId="0" borderId="45" xfId="1" applyBorder="1" applyAlignment="1" applyProtection="1">
      <alignment horizontal="left" wrapText="1"/>
      <protection hidden="1"/>
    </xf>
    <xf numFmtId="0" fontId="4" fillId="0" borderId="42" xfId="1" applyFont="1" applyBorder="1" applyAlignment="1" applyProtection="1">
      <alignment horizontal="left" wrapText="1"/>
      <protection hidden="1"/>
    </xf>
    <xf numFmtId="0" fontId="4" fillId="0" borderId="48" xfId="1" applyFont="1" applyBorder="1" applyAlignment="1" applyProtection="1">
      <alignment horizontal="left" wrapText="1"/>
      <protection hidden="1"/>
    </xf>
    <xf numFmtId="0" fontId="0" fillId="0" borderId="17" xfId="0" applyBorder="1" applyProtection="1">
      <protection hidden="1"/>
    </xf>
    <xf numFmtId="0" fontId="0" fillId="0" borderId="23"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7" xfId="0" applyBorder="1" applyAlignment="1" applyProtection="1">
      <alignment horizontal="center"/>
      <protection hidden="1"/>
    </xf>
    <xf numFmtId="0" fontId="35" fillId="0" borderId="23" xfId="0" applyFont="1" applyBorder="1" applyAlignment="1" applyProtection="1">
      <alignment horizontal="center"/>
      <protection hidden="1"/>
    </xf>
    <xf numFmtId="0" fontId="4" fillId="0" borderId="23" xfId="0" applyFont="1" applyBorder="1" applyAlignment="1" applyProtection="1">
      <alignment horizontal="center"/>
      <protection hidden="1"/>
    </xf>
    <xf numFmtId="0" fontId="14" fillId="0" borderId="23" xfId="0" applyFont="1" applyBorder="1" applyAlignment="1" applyProtection="1">
      <alignment horizontal="center"/>
      <protection hidden="1"/>
    </xf>
    <xf numFmtId="0" fontId="4" fillId="0" borderId="0" xfId="1" applyFont="1" applyAlignment="1" applyProtection="1">
      <alignment horizontal="left" wrapText="1"/>
      <protection hidden="1"/>
    </xf>
    <xf numFmtId="0" fontId="35" fillId="0" borderId="0" xfId="0" applyFont="1" applyAlignment="1" applyProtection="1">
      <alignment horizontal="center"/>
      <protection hidden="1"/>
    </xf>
    <xf numFmtId="0" fontId="19" fillId="0" borderId="0" xfId="1" applyAlignment="1" applyProtection="1">
      <alignment horizontal="center" wrapText="1"/>
      <protection hidden="1"/>
    </xf>
    <xf numFmtId="0" fontId="4" fillId="0" borderId="49" xfId="0" applyFont="1" applyBorder="1" applyAlignment="1" applyProtection="1">
      <alignment vertical="center"/>
      <protection hidden="1"/>
    </xf>
    <xf numFmtId="0" fontId="4" fillId="0" borderId="50" xfId="0" applyFont="1" applyBorder="1" applyProtection="1">
      <protection hidden="1"/>
    </xf>
    <xf numFmtId="0" fontId="4" fillId="0" borderId="51" xfId="0" applyFont="1" applyBorder="1" applyProtection="1">
      <protection hidden="1"/>
    </xf>
    <xf numFmtId="0" fontId="0" fillId="0" borderId="45" xfId="0" applyBorder="1" applyAlignment="1" applyProtection="1">
      <alignment horizontal="center"/>
      <protection hidden="1"/>
    </xf>
    <xf numFmtId="0" fontId="1" fillId="0" borderId="47" xfId="0" applyFont="1" applyBorder="1" applyAlignment="1" applyProtection="1">
      <alignment horizontal="center"/>
      <protection hidden="1"/>
    </xf>
    <xf numFmtId="0" fontId="0" fillId="0" borderId="52" xfId="0" applyBorder="1" applyAlignment="1" applyProtection="1">
      <alignment horizontal="center"/>
      <protection hidden="1"/>
    </xf>
    <xf numFmtId="0" fontId="0" fillId="0" borderId="20" xfId="0" applyBorder="1" applyAlignment="1" applyProtection="1">
      <alignment horizontal="center"/>
      <protection hidden="1"/>
    </xf>
    <xf numFmtId="0" fontId="4" fillId="0" borderId="20" xfId="0" applyFont="1" applyBorder="1" applyAlignment="1" applyProtection="1">
      <alignment horizontal="center"/>
      <protection hidden="1"/>
    </xf>
    <xf numFmtId="0" fontId="14" fillId="0" borderId="20" xfId="0" applyFont="1" applyBorder="1" applyAlignment="1" applyProtection="1">
      <alignment horizontal="center"/>
      <protection hidden="1"/>
    </xf>
    <xf numFmtId="0" fontId="0" fillId="0" borderId="29" xfId="0" applyBorder="1" applyAlignment="1" applyProtection="1">
      <alignment horizontal="center"/>
      <protection hidden="1"/>
    </xf>
    <xf numFmtId="0" fontId="53" fillId="0" borderId="42" xfId="0" applyFont="1" applyBorder="1" applyProtection="1">
      <protection hidden="1"/>
    </xf>
    <xf numFmtId="0" fontId="0" fillId="0" borderId="4" xfId="0" applyBorder="1" applyAlignment="1" applyProtection="1">
      <alignment horizontal="center"/>
      <protection hidden="1"/>
    </xf>
    <xf numFmtId="0" fontId="14" fillId="0" borderId="37" xfId="0" applyFont="1" applyBorder="1" applyAlignment="1" applyProtection="1">
      <alignment horizontal="left"/>
      <protection hidden="1"/>
    </xf>
    <xf numFmtId="0" fontId="52" fillId="0" borderId="42" xfId="0" applyFont="1" applyBorder="1" applyProtection="1">
      <protection hidden="1"/>
    </xf>
    <xf numFmtId="0" fontId="4" fillId="0" borderId="37" xfId="0" applyFont="1" applyBorder="1" applyAlignment="1" applyProtection="1">
      <alignment horizontal="left"/>
      <protection hidden="1"/>
    </xf>
    <xf numFmtId="0" fontId="0" fillId="0" borderId="2" xfId="0" applyBorder="1" applyAlignment="1" applyProtection="1">
      <alignment horizontal="center"/>
      <protection hidden="1"/>
    </xf>
    <xf numFmtId="0" fontId="0" fillId="0" borderId="34" xfId="0" applyBorder="1" applyAlignment="1" applyProtection="1">
      <alignment horizontal="left"/>
      <protection hidden="1"/>
    </xf>
    <xf numFmtId="0" fontId="0" fillId="0" borderId="21" xfId="0" applyBorder="1" applyAlignment="1" applyProtection="1">
      <alignment horizontal="left"/>
      <protection hidden="1"/>
    </xf>
    <xf numFmtId="0" fontId="0" fillId="0" borderId="37" xfId="0" applyBorder="1" applyAlignment="1" applyProtection="1">
      <alignment horizontal="left"/>
      <protection hidden="1"/>
    </xf>
    <xf numFmtId="0" fontId="0" fillId="0" borderId="0" xfId="0" applyAlignment="1" applyProtection="1">
      <alignment horizontal="left"/>
      <protection hidden="1"/>
    </xf>
    <xf numFmtId="0" fontId="0" fillId="0" borderId="53" xfId="0" applyBorder="1" applyAlignment="1" applyProtection="1">
      <alignment horizontal="center"/>
      <protection hidden="1"/>
    </xf>
    <xf numFmtId="0" fontId="4" fillId="0" borderId="37" xfId="0" applyFont="1" applyBorder="1" applyAlignment="1" applyProtection="1">
      <alignment horizontal="center"/>
      <protection hidden="1"/>
    </xf>
    <xf numFmtId="0" fontId="0" fillId="0" borderId="11" xfId="0" applyBorder="1" applyAlignment="1" applyProtection="1">
      <alignment horizontal="center"/>
      <protection hidden="1"/>
    </xf>
    <xf numFmtId="0" fontId="35" fillId="0" borderId="42" xfId="0" applyFont="1" applyBorder="1" applyProtection="1">
      <protection hidden="1"/>
    </xf>
    <xf numFmtId="0" fontId="35" fillId="0" borderId="11" xfId="0" applyFont="1" applyBorder="1" applyAlignment="1" applyProtection="1">
      <alignment horizontal="center"/>
      <protection hidden="1"/>
    </xf>
    <xf numFmtId="0" fontId="0" fillId="0" borderId="21" xfId="0" applyBorder="1" applyAlignment="1" applyProtection="1">
      <alignment horizontal="center"/>
      <protection hidden="1"/>
    </xf>
    <xf numFmtId="0" fontId="1" fillId="0" borderId="0" xfId="0" applyFont="1" applyAlignment="1" applyProtection="1">
      <alignment horizontal="center"/>
      <protection hidden="1"/>
    </xf>
    <xf numFmtId="0" fontId="0" fillId="0" borderId="42" xfId="0" applyBorder="1" applyAlignment="1" applyProtection="1">
      <alignment wrapText="1"/>
      <protection hidden="1"/>
    </xf>
    <xf numFmtId="0" fontId="0" fillId="0" borderId="48" xfId="0" applyBorder="1" applyAlignment="1" applyProtection="1">
      <alignment wrapText="1"/>
      <protection hidden="1"/>
    </xf>
    <xf numFmtId="0" fontId="0" fillId="0" borderId="54" xfId="0" applyBorder="1" applyAlignment="1" applyProtection="1">
      <alignment horizontal="center"/>
      <protection hidden="1"/>
    </xf>
    <xf numFmtId="0" fontId="4" fillId="0" borderId="7" xfId="0" applyFont="1" applyBorder="1" applyAlignment="1" applyProtection="1">
      <alignment horizontal="center"/>
      <protection hidden="1"/>
    </xf>
    <xf numFmtId="0" fontId="14" fillId="0" borderId="7" xfId="0" applyFont="1" applyBorder="1" applyAlignment="1" applyProtection="1">
      <alignment horizontal="center"/>
      <protection hidden="1"/>
    </xf>
    <xf numFmtId="0" fontId="13" fillId="0" borderId="7" xfId="0" applyFont="1" applyBorder="1" applyProtection="1">
      <protection hidden="1"/>
    </xf>
    <xf numFmtId="0" fontId="0" fillId="0" borderId="7" xfId="0" applyBorder="1" applyProtection="1">
      <protection hidden="1"/>
    </xf>
    <xf numFmtId="0" fontId="14" fillId="0" borderId="7" xfId="0" applyFont="1" applyBorder="1" applyProtection="1">
      <protection hidden="1"/>
    </xf>
    <xf numFmtId="0" fontId="28" fillId="0" borderId="9" xfId="0" applyFont="1" applyBorder="1" applyProtection="1">
      <protection hidden="1"/>
    </xf>
    <xf numFmtId="0" fontId="4" fillId="0" borderId="9" xfId="0" applyFont="1" applyBorder="1" applyProtection="1">
      <protection hidden="1"/>
    </xf>
    <xf numFmtId="0" fontId="2" fillId="0" borderId="9" xfId="0" applyFont="1" applyBorder="1" applyAlignment="1" applyProtection="1">
      <alignment horizontal="left" wrapText="1"/>
      <protection hidden="1"/>
    </xf>
    <xf numFmtId="0" fontId="2" fillId="0" borderId="9" xfId="0" applyFont="1" applyBorder="1" applyAlignment="1" applyProtection="1">
      <alignment horizontal="center" vertical="center" wrapText="1"/>
      <protection hidden="1"/>
    </xf>
    <xf numFmtId="0" fontId="27" fillId="0" borderId="21" xfId="0" applyFont="1" applyBorder="1" applyAlignment="1" applyProtection="1">
      <alignment horizontal="left"/>
      <protection hidden="1"/>
    </xf>
    <xf numFmtId="0" fontId="37" fillId="0" borderId="0" xfId="0" applyFont="1" applyProtection="1">
      <protection hidden="1"/>
    </xf>
    <xf numFmtId="0" fontId="3" fillId="2" borderId="0" xfId="0" applyFont="1" applyFill="1" applyAlignment="1" applyProtection="1">
      <alignment horizontal="center"/>
      <protection hidden="1"/>
    </xf>
    <xf numFmtId="0" fontId="9" fillId="0" borderId="0" xfId="0" applyFont="1" applyProtection="1">
      <protection hidden="1"/>
    </xf>
    <xf numFmtId="0" fontId="27" fillId="0" borderId="0" xfId="0" applyFont="1" applyProtection="1">
      <protection hidden="1"/>
    </xf>
    <xf numFmtId="0" fontId="38" fillId="0" borderId="0" xfId="0" applyFont="1" applyProtection="1">
      <protection hidden="1"/>
    </xf>
    <xf numFmtId="0" fontId="27" fillId="0" borderId="0" xfId="0" applyFont="1" applyAlignment="1" applyProtection="1">
      <alignment horizontal="left"/>
      <protection hidden="1"/>
    </xf>
    <xf numFmtId="0" fontId="23" fillId="0" borderId="0" xfId="0" applyFont="1" applyProtection="1">
      <protection hidden="1"/>
    </xf>
    <xf numFmtId="0" fontId="14" fillId="0" borderId="0" xfId="0" applyFont="1" applyProtection="1">
      <protection hidden="1"/>
    </xf>
    <xf numFmtId="0" fontId="3" fillId="0" borderId="55" xfId="0" applyFont="1" applyBorder="1" applyAlignment="1" applyProtection="1">
      <alignment horizontal="left" wrapText="1"/>
      <protection hidden="1"/>
    </xf>
    <xf numFmtId="0" fontId="32" fillId="0" borderId="8" xfId="0" applyFont="1" applyBorder="1" applyProtection="1">
      <protection hidden="1"/>
    </xf>
    <xf numFmtId="0" fontId="13" fillId="0" borderId="9" xfId="0" applyFont="1" applyBorder="1" applyProtection="1">
      <protection hidden="1"/>
    </xf>
    <xf numFmtId="0" fontId="15" fillId="0" borderId="56" xfId="0" applyFont="1" applyBorder="1" applyAlignment="1" applyProtection="1">
      <alignment horizontal="center" wrapText="1"/>
      <protection hidden="1"/>
    </xf>
    <xf numFmtId="0" fontId="15" fillId="0" borderId="10" xfId="0" applyFont="1" applyBorder="1" applyProtection="1">
      <protection hidden="1"/>
    </xf>
    <xf numFmtId="0" fontId="11" fillId="0" borderId="13" xfId="0" applyFont="1" applyBorder="1" applyAlignment="1" applyProtection="1">
      <alignment horizontal="center" textRotation="90" wrapText="1"/>
      <protection hidden="1"/>
    </xf>
    <xf numFmtId="0" fontId="46" fillId="0" borderId="13" xfId="0" applyFont="1" applyBorder="1" applyAlignment="1" applyProtection="1">
      <alignment horizontal="center" textRotation="90" wrapText="1"/>
      <protection hidden="1"/>
    </xf>
    <xf numFmtId="0" fontId="11" fillId="2" borderId="57" xfId="0" applyFont="1" applyFill="1" applyBorder="1" applyAlignment="1" applyProtection="1">
      <alignment horizontal="center" textRotation="90"/>
      <protection hidden="1"/>
    </xf>
    <xf numFmtId="0" fontId="11" fillId="0" borderId="57" xfId="0" applyFont="1" applyBorder="1" applyAlignment="1" applyProtection="1">
      <alignment horizontal="center"/>
      <protection hidden="1"/>
    </xf>
    <xf numFmtId="0" fontId="15" fillId="0" borderId="5" xfId="0" applyFont="1" applyBorder="1" applyProtection="1">
      <protection hidden="1"/>
    </xf>
    <xf numFmtId="0" fontId="11" fillId="0" borderId="36" xfId="0" applyFont="1" applyBorder="1" applyProtection="1">
      <protection hidden="1"/>
    </xf>
    <xf numFmtId="0" fontId="0" fillId="0" borderId="36" xfId="0" applyBorder="1" applyProtection="1">
      <protection hidden="1"/>
    </xf>
    <xf numFmtId="0" fontId="11" fillId="0" borderId="37" xfId="0" applyFont="1" applyBorder="1" applyAlignment="1" applyProtection="1">
      <alignment horizontal="center" textRotation="90"/>
      <protection hidden="1"/>
    </xf>
    <xf numFmtId="0" fontId="0" fillId="0" borderId="58" xfId="0" applyBorder="1" applyProtection="1">
      <protection hidden="1"/>
    </xf>
    <xf numFmtId="0" fontId="11" fillId="0" borderId="57" xfId="0" applyFont="1" applyBorder="1" applyProtection="1">
      <protection hidden="1"/>
    </xf>
    <xf numFmtId="0" fontId="46" fillId="0" borderId="10" xfId="0" applyFont="1" applyBorder="1" applyProtection="1">
      <protection hidden="1"/>
    </xf>
    <xf numFmtId="0" fontId="11" fillId="0" borderId="13" xfId="0" applyFont="1" applyBorder="1" applyProtection="1">
      <protection hidden="1"/>
    </xf>
    <xf numFmtId="0" fontId="4" fillId="0" borderId="11" xfId="0" applyFont="1" applyBorder="1" applyProtection="1">
      <protection hidden="1"/>
    </xf>
    <xf numFmtId="0" fontId="11" fillId="2" borderId="57" xfId="0" applyFont="1" applyFill="1" applyBorder="1" applyAlignment="1" applyProtection="1">
      <alignment horizontal="center"/>
      <protection hidden="1"/>
    </xf>
    <xf numFmtId="0" fontId="0" fillId="0" borderId="5" xfId="0" applyBorder="1" applyProtection="1">
      <protection hidden="1"/>
    </xf>
    <xf numFmtId="0" fontId="46" fillId="2" borderId="57" xfId="0" applyFont="1" applyFill="1" applyBorder="1" applyAlignment="1" applyProtection="1">
      <alignment horizontal="center"/>
      <protection hidden="1"/>
    </xf>
    <xf numFmtId="0" fontId="11" fillId="0" borderId="11" xfId="0" applyFont="1" applyBorder="1" applyAlignment="1" applyProtection="1">
      <alignment horizontal="right"/>
      <protection hidden="1"/>
    </xf>
    <xf numFmtId="0" fontId="11" fillId="0" borderId="5" xfId="0" applyFont="1" applyBorder="1" applyProtection="1">
      <protection hidden="1"/>
    </xf>
    <xf numFmtId="0" fontId="11" fillId="0" borderId="0" xfId="0" applyFont="1" applyAlignment="1" applyProtection="1">
      <alignment horizontal="right"/>
      <protection hidden="1"/>
    </xf>
    <xf numFmtId="0" fontId="11" fillId="0" borderId="21" xfId="0" applyFont="1" applyBorder="1" applyAlignment="1" applyProtection="1">
      <alignment horizontal="right"/>
      <protection hidden="1"/>
    </xf>
    <xf numFmtId="0" fontId="11" fillId="0" borderId="2" xfId="0" applyFont="1" applyBorder="1" applyAlignment="1" applyProtection="1">
      <alignment horizontal="center"/>
      <protection hidden="1"/>
    </xf>
    <xf numFmtId="0" fontId="11" fillId="0" borderId="2" xfId="0" applyFont="1" applyBorder="1" applyAlignment="1" applyProtection="1">
      <alignment horizontal="right"/>
      <protection hidden="1"/>
    </xf>
    <xf numFmtId="0" fontId="11" fillId="0" borderId="27" xfId="0" applyFont="1" applyBorder="1" applyProtection="1">
      <protection hidden="1"/>
    </xf>
    <xf numFmtId="0" fontId="31" fillId="0" borderId="7" xfId="0" applyFont="1" applyBorder="1" applyProtection="1">
      <protection hidden="1"/>
    </xf>
    <xf numFmtId="0" fontId="26" fillId="0" borderId="49" xfId="0" applyFont="1" applyBorder="1" applyProtection="1">
      <protection hidden="1"/>
    </xf>
    <xf numFmtId="0" fontId="0" fillId="0" borderId="50" xfId="0" applyBorder="1" applyProtection="1">
      <protection hidden="1"/>
    </xf>
    <xf numFmtId="0" fontId="17" fillId="0" borderId="7" xfId="0" applyFont="1" applyBorder="1" applyProtection="1">
      <protection hidden="1"/>
    </xf>
    <xf numFmtId="0" fontId="30" fillId="0" borderId="0" xfId="0" applyFont="1" applyProtection="1">
      <protection hidden="1"/>
    </xf>
    <xf numFmtId="0" fontId="25" fillId="0" borderId="49" xfId="0" applyFont="1" applyBorder="1" applyProtection="1">
      <protection hidden="1"/>
    </xf>
    <xf numFmtId="0" fontId="13" fillId="0" borderId="50" xfId="0" applyFont="1" applyBorder="1" applyProtection="1">
      <protection hidden="1"/>
    </xf>
    <xf numFmtId="0" fontId="4" fillId="0" borderId="50" xfId="0" applyFont="1" applyBorder="1" applyAlignment="1" applyProtection="1">
      <alignment horizontal="center"/>
      <protection hidden="1"/>
    </xf>
    <xf numFmtId="0" fontId="11" fillId="0" borderId="24" xfId="0" applyFont="1" applyBorder="1" applyProtection="1">
      <protection hidden="1"/>
    </xf>
    <xf numFmtId="0" fontId="11" fillId="0" borderId="9" xfId="0" applyFont="1" applyBorder="1" applyAlignment="1" applyProtection="1">
      <alignment horizontal="center"/>
      <protection hidden="1"/>
    </xf>
    <xf numFmtId="0" fontId="11" fillId="2" borderId="2" xfId="0" applyFont="1" applyFill="1" applyBorder="1" applyAlignment="1" applyProtection="1">
      <alignment horizontal="center"/>
      <protection hidden="1"/>
    </xf>
    <xf numFmtId="0" fontId="11" fillId="2" borderId="10" xfId="0" applyFont="1" applyFill="1" applyBorder="1" applyAlignment="1" applyProtection="1">
      <alignment horizontal="center" vertical="center"/>
      <protection hidden="1"/>
    </xf>
    <xf numFmtId="0" fontId="11" fillId="2" borderId="60" xfId="0" applyFont="1" applyFill="1" applyBorder="1" applyAlignment="1" applyProtection="1">
      <alignment horizontal="center" vertical="center"/>
      <protection hidden="1"/>
    </xf>
    <xf numFmtId="0" fontId="11" fillId="4" borderId="2" xfId="0" applyFont="1" applyFill="1" applyBorder="1" applyProtection="1">
      <protection hidden="1"/>
    </xf>
    <xf numFmtId="0" fontId="4" fillId="4" borderId="2" xfId="0" applyFont="1" applyFill="1" applyBorder="1" applyProtection="1">
      <protection hidden="1"/>
    </xf>
    <xf numFmtId="0" fontId="11" fillId="4" borderId="0" xfId="0" applyFont="1" applyFill="1" applyProtection="1">
      <protection hidden="1"/>
    </xf>
    <xf numFmtId="0" fontId="11" fillId="0" borderId="2" xfId="0" applyFont="1" applyBorder="1" applyAlignment="1" applyProtection="1">
      <alignment horizontal="right" indent="1"/>
      <protection hidden="1"/>
    </xf>
    <xf numFmtId="0" fontId="11" fillId="0" borderId="61" xfId="0" applyFont="1" applyBorder="1" applyAlignment="1" applyProtection="1">
      <alignment horizontal="right" indent="1"/>
      <protection hidden="1"/>
    </xf>
    <xf numFmtId="0" fontId="57" fillId="0" borderId="11" xfId="0" applyFont="1" applyBorder="1" applyProtection="1">
      <protection hidden="1"/>
    </xf>
    <xf numFmtId="0" fontId="51" fillId="0" borderId="11" xfId="0" applyFont="1" applyBorder="1" applyAlignment="1" applyProtection="1">
      <alignment horizontal="center" vertical="center"/>
      <protection hidden="1"/>
    </xf>
    <xf numFmtId="0" fontId="57" fillId="0" borderId="2" xfId="0" applyFont="1" applyBorder="1" applyProtection="1">
      <protection hidden="1"/>
    </xf>
    <xf numFmtId="0" fontId="11" fillId="0" borderId="62" xfId="0" applyFont="1" applyBorder="1" applyAlignment="1" applyProtection="1">
      <alignment horizontal="right"/>
      <protection hidden="1"/>
    </xf>
    <xf numFmtId="0" fontId="11" fillId="0" borderId="61" xfId="0" applyFont="1" applyBorder="1" applyAlignment="1" applyProtection="1">
      <alignment horizontal="right"/>
      <protection hidden="1"/>
    </xf>
    <xf numFmtId="0" fontId="43" fillId="0" borderId="2" xfId="0" applyFont="1" applyBorder="1" applyProtection="1">
      <protection hidden="1"/>
    </xf>
    <xf numFmtId="0" fontId="43" fillId="0" borderId="61" xfId="0" applyFont="1" applyBorder="1" applyAlignment="1" applyProtection="1">
      <alignment horizontal="right"/>
      <protection hidden="1"/>
    </xf>
    <xf numFmtId="0" fontId="4" fillId="0" borderId="62" xfId="0" applyFont="1" applyBorder="1" applyProtection="1">
      <protection hidden="1"/>
    </xf>
    <xf numFmtId="0" fontId="26" fillId="0" borderId="27" xfId="0" applyFont="1" applyBorder="1" applyProtection="1">
      <protection hidden="1"/>
    </xf>
    <xf numFmtId="0" fontId="11" fillId="0" borderId="7" xfId="0" applyFont="1" applyBorder="1" applyAlignment="1" applyProtection="1">
      <alignment horizontal="center"/>
      <protection hidden="1"/>
    </xf>
    <xf numFmtId="0" fontId="4" fillId="3" borderId="0" xfId="0" applyFont="1" applyFill="1" applyProtection="1">
      <protection hidden="1"/>
    </xf>
    <xf numFmtId="0" fontId="0" fillId="0" borderId="63" xfId="0" applyBorder="1" applyAlignment="1" applyProtection="1">
      <alignment horizontal="center"/>
      <protection hidden="1"/>
    </xf>
    <xf numFmtId="0" fontId="0" fillId="0" borderId="60" xfId="0" applyBorder="1" applyAlignment="1" applyProtection="1">
      <alignment horizontal="center"/>
      <protection hidden="1"/>
    </xf>
    <xf numFmtId="0" fontId="27" fillId="0" borderId="7" xfId="0" applyFont="1" applyBorder="1" applyProtection="1">
      <protection hidden="1"/>
    </xf>
    <xf numFmtId="0" fontId="50" fillId="0" borderId="0" xfId="0" applyFont="1" applyProtection="1">
      <protection hidden="1"/>
    </xf>
    <xf numFmtId="0" fontId="43" fillId="0" borderId="0" xfId="0" applyFont="1" applyProtection="1">
      <protection hidden="1"/>
    </xf>
    <xf numFmtId="0" fontId="43" fillId="0" borderId="0" xfId="0" applyFont="1" applyAlignment="1" applyProtection="1">
      <alignment horizontal="center"/>
      <protection hidden="1"/>
    </xf>
    <xf numFmtId="0" fontId="43" fillId="3" borderId="0" xfId="0" applyFont="1" applyFill="1" applyProtection="1">
      <protection hidden="1"/>
    </xf>
    <xf numFmtId="0" fontId="43" fillId="3" borderId="0" xfId="0" applyFont="1" applyFill="1" applyAlignment="1" applyProtection="1">
      <alignment horizontal="center"/>
      <protection hidden="1"/>
    </xf>
    <xf numFmtId="0" fontId="27" fillId="0" borderId="0" xfId="0" applyFont="1" applyAlignment="1" applyProtection="1">
      <alignment horizontal="center"/>
      <protection hidden="1"/>
    </xf>
    <xf numFmtId="0" fontId="27" fillId="3" borderId="0" xfId="0" applyFont="1" applyFill="1" applyProtection="1">
      <protection hidden="1"/>
    </xf>
    <xf numFmtId="0" fontId="27" fillId="3" borderId="0" xfId="0" applyFont="1" applyFill="1" applyAlignment="1" applyProtection="1">
      <alignment horizontal="center"/>
      <protection hidden="1"/>
    </xf>
    <xf numFmtId="0" fontId="62" fillId="0" borderId="0" xfId="0" applyFont="1" applyProtection="1">
      <protection hidden="1"/>
    </xf>
    <xf numFmtId="0" fontId="35" fillId="0" borderId="0" xfId="0" applyFont="1" applyProtection="1">
      <protection hidden="1"/>
    </xf>
    <xf numFmtId="0" fontId="4" fillId="0" borderId="19" xfId="0" applyFont="1" applyBorder="1" applyProtection="1">
      <protection hidden="1"/>
    </xf>
    <xf numFmtId="0" fontId="11" fillId="0" borderId="4" xfId="0" applyFont="1" applyBorder="1" applyAlignment="1" applyProtection="1">
      <alignment horizontal="center"/>
      <protection hidden="1"/>
    </xf>
    <xf numFmtId="0" fontId="27" fillId="0" borderId="4" xfId="0" applyFont="1" applyBorder="1" applyAlignment="1" applyProtection="1">
      <alignment horizontal="center"/>
      <protection hidden="1"/>
    </xf>
    <xf numFmtId="0" fontId="27" fillId="0" borderId="11" xfId="0" applyFont="1" applyBorder="1" applyProtection="1">
      <protection hidden="1"/>
    </xf>
    <xf numFmtId="0" fontId="27" fillId="0" borderId="24" xfId="0" applyFont="1" applyBorder="1" applyProtection="1">
      <protection hidden="1"/>
    </xf>
    <xf numFmtId="0" fontId="27" fillId="0" borderId="2" xfId="0" applyFont="1" applyBorder="1" applyAlignment="1" applyProtection="1">
      <alignment horizontal="center"/>
      <protection hidden="1"/>
    </xf>
    <xf numFmtId="0" fontId="15" fillId="0" borderId="50" xfId="0" applyFont="1" applyBorder="1" applyProtection="1">
      <protection hidden="1"/>
    </xf>
    <xf numFmtId="0" fontId="15" fillId="0" borderId="50" xfId="0" applyFont="1" applyBorder="1" applyAlignment="1" applyProtection="1">
      <alignment horizontal="center"/>
      <protection hidden="1"/>
    </xf>
    <xf numFmtId="0" fontId="15" fillId="3" borderId="50" xfId="0" applyFont="1" applyFill="1" applyBorder="1" applyProtection="1">
      <protection hidden="1"/>
    </xf>
    <xf numFmtId="0" fontId="3" fillId="0" borderId="50" xfId="0" applyFont="1" applyBorder="1" applyAlignment="1" applyProtection="1">
      <alignment vertical="center" wrapText="1"/>
      <protection hidden="1"/>
    </xf>
    <xf numFmtId="0" fontId="5" fillId="0" borderId="50" xfId="0" applyFont="1" applyBorder="1" applyAlignment="1" applyProtection="1">
      <alignment vertical="center" wrapText="1"/>
      <protection hidden="1"/>
    </xf>
    <xf numFmtId="0" fontId="5" fillId="0" borderId="50" xfId="0" applyFont="1" applyBorder="1" applyAlignment="1" applyProtection="1">
      <alignment textRotation="90" wrapText="1"/>
      <protection hidden="1"/>
    </xf>
    <xf numFmtId="0" fontId="4" fillId="0" borderId="64" xfId="0" applyFont="1" applyBorder="1" applyAlignment="1" applyProtection="1">
      <alignment horizontal="center"/>
      <protection hidden="1"/>
    </xf>
    <xf numFmtId="0" fontId="5" fillId="0" borderId="65" xfId="0" applyFont="1" applyBorder="1" applyAlignment="1" applyProtection="1">
      <alignment horizontal="center" textRotation="90" wrapText="1"/>
      <protection hidden="1"/>
    </xf>
    <xf numFmtId="0" fontId="15" fillId="0" borderId="66" xfId="0" applyFont="1" applyBorder="1" applyAlignment="1" applyProtection="1">
      <alignment horizontal="center" wrapText="1"/>
      <protection hidden="1"/>
    </xf>
    <xf numFmtId="0" fontId="14" fillId="0" borderId="67" xfId="0" applyFont="1" applyBorder="1" applyAlignment="1" applyProtection="1">
      <alignment horizontal="center" wrapText="1"/>
      <protection hidden="1"/>
    </xf>
    <xf numFmtId="0" fontId="11" fillId="0" borderId="9" xfId="0" applyFont="1" applyBorder="1" applyAlignment="1" applyProtection="1">
      <alignment vertical="center"/>
      <protection hidden="1"/>
    </xf>
    <xf numFmtId="0" fontId="16" fillId="2" borderId="9" xfId="0" applyFont="1" applyFill="1" applyBorder="1" applyProtection="1">
      <protection hidden="1"/>
    </xf>
    <xf numFmtId="0" fontId="4" fillId="0" borderId="68" xfId="0" applyFont="1" applyBorder="1" applyAlignment="1" applyProtection="1">
      <alignment horizontal="center"/>
      <protection hidden="1"/>
    </xf>
    <xf numFmtId="0" fontId="0" fillId="0" borderId="20" xfId="0" applyBorder="1" applyProtection="1">
      <protection hidden="1"/>
    </xf>
    <xf numFmtId="0" fontId="11" fillId="3" borderId="69" xfId="0" applyFont="1" applyFill="1" applyBorder="1" applyAlignment="1" applyProtection="1">
      <alignment horizontal="center"/>
      <protection hidden="1"/>
    </xf>
    <xf numFmtId="0" fontId="11" fillId="3" borderId="70" xfId="0" applyFont="1" applyFill="1" applyBorder="1" applyAlignment="1" applyProtection="1">
      <alignment horizontal="center"/>
      <protection hidden="1"/>
    </xf>
    <xf numFmtId="0" fontId="11" fillId="3" borderId="57" xfId="0" applyFont="1" applyFill="1" applyBorder="1" applyAlignment="1" applyProtection="1">
      <alignment horizontal="center"/>
      <protection hidden="1"/>
    </xf>
    <xf numFmtId="0" fontId="11" fillId="0" borderId="11" xfId="0" applyFont="1" applyBorder="1" applyAlignment="1" applyProtection="1">
      <alignment vertical="center"/>
      <protection hidden="1"/>
    </xf>
    <xf numFmtId="0" fontId="16" fillId="2" borderId="11" xfId="0" applyFont="1" applyFill="1" applyBorder="1" applyProtection="1">
      <protection hidden="1"/>
    </xf>
    <xf numFmtId="0" fontId="4" fillId="0" borderId="71" xfId="0" applyFont="1" applyBorder="1" applyAlignment="1" applyProtection="1">
      <alignment horizontal="center"/>
      <protection hidden="1"/>
    </xf>
    <xf numFmtId="0" fontId="0" fillId="0" borderId="37" xfId="0" applyBorder="1" applyProtection="1">
      <protection hidden="1"/>
    </xf>
    <xf numFmtId="0" fontId="11" fillId="0" borderId="2" xfId="0" applyFont="1" applyBorder="1" applyAlignment="1" applyProtection="1">
      <alignment vertical="center"/>
      <protection hidden="1"/>
    </xf>
    <xf numFmtId="0" fontId="4" fillId="0" borderId="72" xfId="0" applyFont="1" applyBorder="1" applyAlignment="1" applyProtection="1">
      <alignment horizontal="center"/>
      <protection hidden="1"/>
    </xf>
    <xf numFmtId="0" fontId="26" fillId="0" borderId="49" xfId="0" applyFont="1" applyBorder="1" applyAlignment="1" applyProtection="1">
      <alignment vertical="top"/>
      <protection hidden="1"/>
    </xf>
    <xf numFmtId="0" fontId="26" fillId="0" borderId="50" xfId="0" applyFont="1" applyBorder="1" applyAlignment="1" applyProtection="1">
      <alignment vertical="top"/>
      <protection hidden="1"/>
    </xf>
    <xf numFmtId="0" fontId="15" fillId="0" borderId="50" xfId="0" applyFont="1" applyBorder="1" applyAlignment="1" applyProtection="1">
      <alignment vertical="center"/>
      <protection hidden="1"/>
    </xf>
    <xf numFmtId="0" fontId="15" fillId="2" borderId="50" xfId="0" applyFont="1" applyFill="1" applyBorder="1" applyProtection="1">
      <protection hidden="1"/>
    </xf>
    <xf numFmtId="0" fontId="15" fillId="3" borderId="67" xfId="0"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15" fillId="2" borderId="0" xfId="0" applyFont="1" applyFill="1" applyProtection="1">
      <protection hidden="1"/>
    </xf>
    <xf numFmtId="0" fontId="14" fillId="3" borderId="0" xfId="0" applyFont="1" applyFill="1" applyProtection="1">
      <protection hidden="1"/>
    </xf>
    <xf numFmtId="0" fontId="15" fillId="3" borderId="0" xfId="0" applyFont="1" applyFill="1" applyProtection="1">
      <protection hidden="1"/>
    </xf>
    <xf numFmtId="0" fontId="6" fillId="0" borderId="50" xfId="0" applyFont="1" applyBorder="1" applyAlignment="1" applyProtection="1">
      <alignment vertical="center"/>
      <protection hidden="1"/>
    </xf>
    <xf numFmtId="0" fontId="5" fillId="0" borderId="50" xfId="0" applyFont="1" applyBorder="1" applyAlignment="1" applyProtection="1">
      <alignment vertical="center"/>
      <protection hidden="1"/>
    </xf>
    <xf numFmtId="0" fontId="4" fillId="0" borderId="73" xfId="0" applyFont="1" applyBorder="1" applyAlignment="1" applyProtection="1">
      <alignment horizontal="center" textRotation="90" wrapText="1"/>
      <protection hidden="1"/>
    </xf>
    <xf numFmtId="0" fontId="15" fillId="0" borderId="50" xfId="0" applyFont="1" applyBorder="1" applyAlignment="1" applyProtection="1">
      <alignment horizontal="center" wrapText="1"/>
      <protection hidden="1"/>
    </xf>
    <xf numFmtId="0" fontId="0" fillId="3" borderId="74" xfId="0" applyFill="1" applyBorder="1" applyAlignment="1" applyProtection="1">
      <alignment horizontal="center"/>
      <protection hidden="1"/>
    </xf>
    <xf numFmtId="0" fontId="0" fillId="3" borderId="75" xfId="0" applyFill="1" applyBorder="1" applyAlignment="1" applyProtection="1">
      <alignment horizontal="center"/>
      <protection hidden="1"/>
    </xf>
    <xf numFmtId="0" fontId="11" fillId="0" borderId="21" xfId="0" applyFont="1" applyBorder="1" applyAlignment="1" applyProtection="1">
      <alignment vertical="center"/>
      <protection hidden="1"/>
    </xf>
    <xf numFmtId="0" fontId="11" fillId="0" borderId="2" xfId="0" applyFont="1" applyBorder="1" applyAlignment="1" applyProtection="1">
      <alignment vertical="center" wrapText="1"/>
      <protection hidden="1"/>
    </xf>
    <xf numFmtId="0" fontId="11" fillId="0" borderId="0" xfId="0" applyFont="1" applyAlignment="1" applyProtection="1">
      <alignment vertical="center"/>
      <protection hidden="1"/>
    </xf>
    <xf numFmtId="0" fontId="16" fillId="2" borderId="0" xfId="0" applyFont="1" applyFill="1" applyProtection="1">
      <protection hidden="1"/>
    </xf>
    <xf numFmtId="0" fontId="2" fillId="3" borderId="0" xfId="0" applyFont="1" applyFill="1" applyAlignment="1" applyProtection="1">
      <alignment horizontal="center"/>
      <protection hidden="1"/>
    </xf>
    <xf numFmtId="0" fontId="11" fillId="3" borderId="0" xfId="0" applyFont="1" applyFill="1" applyProtection="1">
      <protection hidden="1"/>
    </xf>
    <xf numFmtId="0" fontId="4" fillId="3" borderId="75" xfId="0" applyFont="1" applyFill="1" applyBorder="1" applyAlignment="1" applyProtection="1">
      <alignment horizontal="center"/>
      <protection hidden="1"/>
    </xf>
    <xf numFmtId="0" fontId="26" fillId="0" borderId="0" xfId="0" applyFont="1" applyAlignment="1" applyProtection="1">
      <alignment vertical="top"/>
      <protection hidden="1"/>
    </xf>
    <xf numFmtId="0" fontId="12" fillId="3" borderId="0" xfId="0" applyFont="1" applyFill="1" applyAlignment="1" applyProtection="1">
      <alignment horizontal="center"/>
      <protection hidden="1"/>
    </xf>
    <xf numFmtId="0" fontId="15" fillId="3" borderId="0" xfId="0" applyFont="1" applyFill="1" applyAlignment="1" applyProtection="1">
      <alignment horizontal="center" vertical="center"/>
      <protection hidden="1"/>
    </xf>
    <xf numFmtId="0" fontId="5" fillId="0" borderId="76" xfId="0" applyFont="1" applyBorder="1" applyAlignment="1" applyProtection="1">
      <alignment horizontal="center" textRotation="90" wrapText="1"/>
      <protection hidden="1"/>
    </xf>
    <xf numFmtId="0" fontId="4" fillId="0" borderId="77" xfId="0" applyFont="1" applyBorder="1" applyAlignment="1" applyProtection="1">
      <alignment horizontal="center"/>
      <protection hidden="1"/>
    </xf>
    <xf numFmtId="0" fontId="15" fillId="0" borderId="52" xfId="0" applyFont="1" applyBorder="1" applyProtection="1">
      <protection hidden="1"/>
    </xf>
    <xf numFmtId="0" fontId="11" fillId="3" borderId="70" xfId="0" applyFont="1" applyFill="1" applyBorder="1" applyProtection="1">
      <protection hidden="1"/>
    </xf>
    <xf numFmtId="0" fontId="11" fillId="3" borderId="57" xfId="0" applyFont="1" applyFill="1" applyBorder="1" applyProtection="1">
      <protection hidden="1"/>
    </xf>
    <xf numFmtId="0" fontId="0" fillId="3" borderId="78" xfId="0" applyFill="1" applyBorder="1" applyAlignment="1" applyProtection="1">
      <alignment horizontal="center"/>
      <protection hidden="1"/>
    </xf>
    <xf numFmtId="0" fontId="17" fillId="0" borderId="7" xfId="0" applyFont="1" applyBorder="1" applyAlignment="1" applyProtection="1">
      <alignment horizontal="left"/>
      <protection hidden="1"/>
    </xf>
    <xf numFmtId="0" fontId="13" fillId="0" borderId="7" xfId="0" applyFont="1" applyBorder="1" applyAlignment="1" applyProtection="1">
      <alignment horizontal="center"/>
      <protection hidden="1"/>
    </xf>
    <xf numFmtId="0" fontId="66" fillId="0" borderId="0" xfId="0" applyFont="1" applyProtection="1">
      <protection hidden="1"/>
    </xf>
    <xf numFmtId="0" fontId="7" fillId="0" borderId="0" xfId="0" applyFont="1" applyAlignment="1" applyProtection="1">
      <alignment horizontal="center"/>
      <protection hidden="1"/>
    </xf>
    <xf numFmtId="0" fontId="11" fillId="0" borderId="0" xfId="0" applyFont="1" applyAlignment="1" applyProtection="1">
      <alignment horizontal="left"/>
      <protection hidden="1"/>
    </xf>
    <xf numFmtId="0" fontId="67" fillId="0" borderId="0" xfId="0" applyFont="1" applyProtection="1">
      <protection hidden="1"/>
    </xf>
    <xf numFmtId="0" fontId="8" fillId="0" borderId="0" xfId="0" applyFont="1" applyAlignment="1" applyProtection="1">
      <alignment horizontal="center"/>
      <protection hidden="1"/>
    </xf>
    <xf numFmtId="0" fontId="9" fillId="0" borderId="0" xfId="0" applyFont="1" applyAlignment="1" applyProtection="1">
      <alignment horizontal="center"/>
      <protection hidden="1"/>
    </xf>
    <xf numFmtId="0" fontId="68" fillId="0" borderId="0" xfId="0" applyFont="1" applyProtection="1">
      <protection hidden="1"/>
    </xf>
    <xf numFmtId="0" fontId="14" fillId="0" borderId="0" xfId="0" applyFont="1" applyAlignment="1" applyProtection="1">
      <alignment horizontal="centerContinuous"/>
      <protection hidden="1"/>
    </xf>
    <xf numFmtId="0" fontId="69" fillId="0" borderId="0" xfId="0" applyFont="1" applyAlignment="1" applyProtection="1">
      <alignment horizontal="right" textRotation="88"/>
      <protection hidden="1"/>
    </xf>
    <xf numFmtId="0" fontId="0" fillId="3" borderId="24" xfId="0" applyFill="1" applyBorder="1" applyAlignment="1" applyProtection="1">
      <alignment horizontal="center"/>
      <protection hidden="1"/>
    </xf>
    <xf numFmtId="0" fontId="70" fillId="0" borderId="0" xfId="0" applyFont="1" applyAlignment="1" applyProtection="1">
      <alignment horizontal="center"/>
      <protection hidden="1"/>
    </xf>
    <xf numFmtId="0" fontId="70" fillId="0" borderId="0" xfId="0" applyFont="1" applyProtection="1">
      <protection hidden="1"/>
    </xf>
    <xf numFmtId="0" fontId="11" fillId="3" borderId="79" xfId="0" applyFont="1" applyFill="1" applyBorder="1" applyAlignment="1" applyProtection="1">
      <alignment horizontal="center"/>
      <protection hidden="1"/>
    </xf>
    <xf numFmtId="0" fontId="11" fillId="0" borderId="41" xfId="0" applyFont="1" applyBorder="1" applyProtection="1">
      <protection hidden="1"/>
    </xf>
    <xf numFmtId="0" fontId="11" fillId="0" borderId="11" xfId="0" applyFont="1" applyBorder="1" applyAlignment="1" applyProtection="1">
      <alignment horizontal="center" vertical="center" wrapText="1"/>
      <protection hidden="1"/>
    </xf>
    <xf numFmtId="0" fontId="16" fillId="0" borderId="2" xfId="0" applyFont="1" applyBorder="1" applyProtection="1">
      <protection hidden="1"/>
    </xf>
    <xf numFmtId="0" fontId="16" fillId="0" borderId="41" xfId="0" applyFont="1" applyBorder="1" applyProtection="1">
      <protection hidden="1"/>
    </xf>
    <xf numFmtId="0" fontId="0" fillId="3" borderId="10" xfId="0" applyFill="1" applyBorder="1" applyAlignment="1" applyProtection="1">
      <alignment horizontal="center"/>
      <protection hidden="1"/>
    </xf>
    <xf numFmtId="0" fontId="11" fillId="0" borderId="2" xfId="0" applyFont="1" applyBorder="1" applyAlignment="1" applyProtection="1">
      <alignment horizontal="center" vertical="center" wrapText="1"/>
      <protection hidden="1"/>
    </xf>
    <xf numFmtId="0" fontId="16" fillId="0" borderId="80" xfId="0" applyFont="1" applyBorder="1" applyAlignment="1" applyProtection="1">
      <alignment horizontal="center"/>
      <protection hidden="1"/>
    </xf>
    <xf numFmtId="0" fontId="16" fillId="0" borderId="81" xfId="0" applyFont="1" applyBorder="1" applyAlignment="1" applyProtection="1">
      <alignment horizontal="center"/>
      <protection hidden="1"/>
    </xf>
    <xf numFmtId="0" fontId="16" fillId="0" borderId="2" xfId="0" applyFont="1" applyBorder="1" applyAlignment="1" applyProtection="1">
      <alignment horizontal="center"/>
      <protection hidden="1"/>
    </xf>
    <xf numFmtId="0" fontId="16" fillId="0" borderId="41" xfId="0" applyFont="1" applyBorder="1" applyAlignment="1" applyProtection="1">
      <alignment horizontal="center"/>
      <protection hidden="1"/>
    </xf>
    <xf numFmtId="0" fontId="16" fillId="0" borderId="7" xfId="0" applyFont="1" applyBorder="1" applyProtection="1">
      <protection hidden="1"/>
    </xf>
    <xf numFmtId="0" fontId="16" fillId="0" borderId="82" xfId="0" applyFont="1" applyBorder="1" applyProtection="1">
      <protection hidden="1"/>
    </xf>
    <xf numFmtId="0" fontId="4" fillId="2" borderId="50" xfId="0" applyFont="1" applyFill="1" applyBorder="1" applyAlignment="1" applyProtection="1">
      <alignment horizontal="center"/>
      <protection hidden="1"/>
    </xf>
    <xf numFmtId="0" fontId="15" fillId="3" borderId="56" xfId="0" applyFont="1" applyFill="1" applyBorder="1" applyAlignment="1" applyProtection="1">
      <alignment horizontal="center"/>
      <protection hidden="1"/>
    </xf>
    <xf numFmtId="0" fontId="15" fillId="3" borderId="50" xfId="0" applyFont="1" applyFill="1" applyBorder="1" applyAlignment="1" applyProtection="1">
      <alignment horizontal="center"/>
      <protection hidden="1"/>
    </xf>
    <xf numFmtId="0" fontId="71" fillId="0" borderId="0" xfId="0" applyFont="1" applyProtection="1">
      <protection hidden="1"/>
    </xf>
    <xf numFmtId="0" fontId="4" fillId="0" borderId="5" xfId="0" applyFont="1" applyBorder="1" applyAlignment="1" applyProtection="1">
      <alignment horizontal="center"/>
      <protection hidden="1"/>
    </xf>
    <xf numFmtId="0" fontId="15" fillId="2" borderId="50" xfId="0" applyFont="1" applyFill="1" applyBorder="1" applyAlignment="1" applyProtection="1">
      <alignment horizontal="center"/>
      <protection hidden="1"/>
    </xf>
    <xf numFmtId="0" fontId="66" fillId="0" borderId="0" xfId="0" applyFont="1" applyAlignment="1" applyProtection="1">
      <alignment horizontal="center"/>
      <protection hidden="1"/>
    </xf>
    <xf numFmtId="0" fontId="11" fillId="0" borderId="35" xfId="0" applyFont="1" applyBorder="1" applyProtection="1">
      <protection hidden="1"/>
    </xf>
    <xf numFmtId="0" fontId="4" fillId="0" borderId="83" xfId="0" applyFont="1" applyBorder="1" applyAlignment="1" applyProtection="1">
      <alignment horizontal="center"/>
      <protection hidden="1"/>
    </xf>
    <xf numFmtId="0" fontId="15" fillId="2" borderId="7" xfId="0" applyFont="1" applyFill="1" applyBorder="1" applyAlignment="1" applyProtection="1">
      <alignment horizontal="center"/>
      <protection hidden="1"/>
    </xf>
    <xf numFmtId="0" fontId="16" fillId="0" borderId="0" xfId="0" applyFont="1" applyAlignment="1" applyProtection="1">
      <alignment horizontal="center"/>
      <protection hidden="1"/>
    </xf>
    <xf numFmtId="0" fontId="11" fillId="4" borderId="46" xfId="0" applyFont="1" applyFill="1" applyBorder="1" applyProtection="1">
      <protection locked="0" hidden="1"/>
    </xf>
    <xf numFmtId="0" fontId="16" fillId="4" borderId="80" xfId="0" applyFont="1" applyFill="1" applyBorder="1" applyAlignment="1" applyProtection="1">
      <alignment horizontal="center"/>
      <protection locked="0" hidden="1"/>
    </xf>
    <xf numFmtId="0" fontId="16" fillId="4" borderId="39" xfId="0" applyFont="1" applyFill="1" applyBorder="1" applyAlignment="1" applyProtection="1">
      <alignment horizontal="center"/>
      <protection locked="0" hidden="1"/>
    </xf>
    <xf numFmtId="0" fontId="16" fillId="4" borderId="41" xfId="0" applyFont="1" applyFill="1" applyBorder="1" applyAlignment="1" applyProtection="1">
      <alignment horizontal="center"/>
      <protection locked="0" hidden="1"/>
    </xf>
    <xf numFmtId="0" fontId="16" fillId="4" borderId="13" xfId="0" applyFont="1" applyFill="1" applyBorder="1" applyAlignment="1" applyProtection="1">
      <alignment horizontal="center"/>
      <protection locked="0" hidden="1"/>
    </xf>
    <xf numFmtId="0" fontId="16" fillId="4" borderId="36" xfId="0" applyFont="1" applyFill="1" applyBorder="1" applyAlignment="1" applyProtection="1">
      <alignment horizontal="center"/>
      <protection locked="0" hidden="1"/>
    </xf>
    <xf numFmtId="0" fontId="16" fillId="4" borderId="84" xfId="0" applyFont="1" applyFill="1" applyBorder="1" applyAlignment="1" applyProtection="1">
      <alignment horizontal="center"/>
      <protection locked="0" hidden="1"/>
    </xf>
    <xf numFmtId="0" fontId="16" fillId="4" borderId="18" xfId="0" applyFont="1" applyFill="1" applyBorder="1" applyAlignment="1" applyProtection="1">
      <alignment horizontal="center"/>
      <protection locked="0" hidden="1"/>
    </xf>
    <xf numFmtId="0" fontId="16" fillId="4" borderId="38" xfId="0" applyFont="1" applyFill="1" applyBorder="1" applyAlignment="1" applyProtection="1">
      <alignment horizontal="center"/>
      <protection locked="0" hidden="1"/>
    </xf>
    <xf numFmtId="0" fontId="11" fillId="4" borderId="13" xfId="0" applyFont="1" applyFill="1" applyBorder="1" applyAlignment="1" applyProtection="1">
      <alignment horizontal="center"/>
      <protection locked="0" hidden="1"/>
    </xf>
    <xf numFmtId="0" fontId="16" fillId="4" borderId="85" xfId="0" applyFont="1" applyFill="1" applyBorder="1" applyAlignment="1" applyProtection="1">
      <alignment horizontal="center"/>
      <protection locked="0" hidden="1"/>
    </xf>
    <xf numFmtId="0" fontId="16" fillId="4" borderId="23" xfId="0" applyFont="1" applyFill="1" applyBorder="1" applyAlignment="1" applyProtection="1">
      <alignment horizontal="center"/>
      <protection locked="0" hidden="1"/>
    </xf>
    <xf numFmtId="0" fontId="11" fillId="4" borderId="2" xfId="0" applyFont="1" applyFill="1" applyBorder="1" applyProtection="1">
      <protection locked="0" hidden="1"/>
    </xf>
    <xf numFmtId="0" fontId="11" fillId="4" borderId="2" xfId="0" applyFont="1" applyFill="1" applyBorder="1" applyAlignment="1" applyProtection="1">
      <alignment horizontal="center"/>
      <protection locked="0" hidden="1"/>
    </xf>
    <xf numFmtId="0" fontId="11" fillId="4" borderId="0" xfId="0" applyFont="1" applyFill="1" applyAlignment="1" applyProtection="1">
      <alignment horizontal="center"/>
      <protection locked="0" hidden="1"/>
    </xf>
    <xf numFmtId="0" fontId="11" fillId="4" borderId="79" xfId="0" applyFont="1" applyFill="1" applyBorder="1" applyAlignment="1" applyProtection="1">
      <alignment horizontal="center"/>
      <protection locked="0" hidden="1"/>
    </xf>
    <xf numFmtId="0" fontId="18" fillId="4" borderId="25" xfId="0" applyFont="1" applyFill="1" applyBorder="1" applyAlignment="1" applyProtection="1">
      <alignment horizontal="center"/>
      <protection locked="0" hidden="1"/>
    </xf>
    <xf numFmtId="0" fontId="4" fillId="4" borderId="9" xfId="0" applyFont="1" applyFill="1" applyBorder="1" applyAlignment="1" applyProtection="1">
      <alignment horizontal="center"/>
      <protection locked="0" hidden="1"/>
    </xf>
    <xf numFmtId="0" fontId="4" fillId="4" borderId="11" xfId="0" applyFont="1" applyFill="1" applyBorder="1" applyAlignment="1" applyProtection="1">
      <alignment horizontal="center"/>
      <protection locked="0" hidden="1"/>
    </xf>
    <xf numFmtId="0" fontId="46" fillId="4" borderId="13" xfId="0" applyFont="1" applyFill="1" applyBorder="1" applyAlignment="1" applyProtection="1">
      <alignment horizontal="center"/>
      <protection locked="0" hidden="1"/>
    </xf>
    <xf numFmtId="0" fontId="11" fillId="4" borderId="22" xfId="0" applyFont="1" applyFill="1" applyBorder="1" applyAlignment="1" applyProtection="1">
      <alignment horizontal="center"/>
      <protection locked="0" hidden="1"/>
    </xf>
    <xf numFmtId="0" fontId="15" fillId="4" borderId="67" xfId="0" applyFont="1" applyFill="1" applyBorder="1" applyAlignment="1" applyProtection="1">
      <alignment horizontal="center"/>
      <protection locked="0" hidden="1"/>
    </xf>
    <xf numFmtId="2" fontId="11" fillId="3" borderId="86" xfId="0" applyNumberFormat="1" applyFont="1" applyFill="1" applyBorder="1" applyAlignment="1" applyProtection="1">
      <alignment horizontal="center"/>
      <protection hidden="1"/>
    </xf>
    <xf numFmtId="2" fontId="11" fillId="3" borderId="79" xfId="0" applyNumberFormat="1" applyFont="1" applyFill="1" applyBorder="1" applyAlignment="1" applyProtection="1">
      <alignment horizontal="center"/>
      <protection hidden="1"/>
    </xf>
    <xf numFmtId="2" fontId="15" fillId="3" borderId="66" xfId="0" applyNumberFormat="1" applyFont="1" applyFill="1" applyBorder="1" applyAlignment="1" applyProtection="1">
      <alignment horizontal="center" vertical="center"/>
      <protection hidden="1"/>
    </xf>
    <xf numFmtId="1" fontId="11" fillId="3" borderId="70" xfId="0" applyNumberFormat="1" applyFont="1" applyFill="1" applyBorder="1" applyAlignment="1" applyProtection="1">
      <alignment horizontal="center"/>
      <protection hidden="1"/>
    </xf>
    <xf numFmtId="1" fontId="11" fillId="3" borderId="58" xfId="0" applyNumberFormat="1" applyFont="1" applyFill="1" applyBorder="1" applyAlignment="1" applyProtection="1">
      <alignment horizontal="center"/>
      <protection hidden="1"/>
    </xf>
    <xf numFmtId="1" fontId="11" fillId="3" borderId="57" xfId="0" applyNumberFormat="1" applyFont="1" applyFill="1" applyBorder="1" applyAlignment="1" applyProtection="1">
      <alignment horizontal="center"/>
      <protection hidden="1"/>
    </xf>
    <xf numFmtId="1" fontId="15" fillId="3" borderId="67" xfId="0" applyNumberFormat="1" applyFont="1" applyFill="1" applyBorder="1" applyAlignment="1" applyProtection="1">
      <alignment horizontal="center" vertical="center"/>
      <protection hidden="1"/>
    </xf>
    <xf numFmtId="2" fontId="11" fillId="3" borderId="2" xfId="0" applyNumberFormat="1" applyFont="1" applyFill="1" applyBorder="1" applyAlignment="1" applyProtection="1">
      <alignment horizontal="center"/>
      <protection hidden="1"/>
    </xf>
    <xf numFmtId="2" fontId="11" fillId="3" borderId="0" xfId="0" applyNumberFormat="1" applyFont="1" applyFill="1" applyAlignment="1" applyProtection="1">
      <alignment horizontal="center"/>
      <protection hidden="1"/>
    </xf>
    <xf numFmtId="2" fontId="15" fillId="3" borderId="50" xfId="0" applyNumberFormat="1" applyFont="1" applyFill="1" applyBorder="1" applyAlignment="1" applyProtection="1">
      <alignment horizontal="center" vertical="center"/>
      <protection hidden="1"/>
    </xf>
    <xf numFmtId="0" fontId="4" fillId="3" borderId="74" xfId="0" applyFont="1" applyFill="1" applyBorder="1" applyAlignment="1" applyProtection="1">
      <alignment horizontal="center"/>
      <protection hidden="1"/>
    </xf>
    <xf numFmtId="2" fontId="11" fillId="3" borderId="69" xfId="0" applyNumberFormat="1" applyFont="1" applyFill="1" applyBorder="1" applyAlignment="1" applyProtection="1">
      <alignment horizontal="center"/>
      <protection hidden="1"/>
    </xf>
    <xf numFmtId="2" fontId="11" fillId="2" borderId="2" xfId="0" applyNumberFormat="1" applyFont="1" applyFill="1" applyBorder="1" applyAlignment="1" applyProtection="1">
      <alignment horizontal="center"/>
      <protection hidden="1"/>
    </xf>
    <xf numFmtId="2" fontId="46" fillId="0" borderId="58" xfId="0" applyNumberFormat="1" applyFont="1" applyBorder="1" applyAlignment="1" applyProtection="1">
      <alignment horizontal="center"/>
      <protection hidden="1"/>
    </xf>
    <xf numFmtId="2" fontId="46" fillId="0" borderId="57" xfId="0" applyNumberFormat="1" applyFont="1" applyBorder="1" applyAlignment="1" applyProtection="1">
      <alignment horizontal="center"/>
      <protection hidden="1"/>
    </xf>
    <xf numFmtId="2" fontId="46" fillId="0" borderId="0" xfId="0" applyNumberFormat="1" applyFont="1" applyAlignment="1" applyProtection="1">
      <alignment horizontal="center"/>
      <protection hidden="1"/>
    </xf>
    <xf numFmtId="2" fontId="46" fillId="2" borderId="57" xfId="0" applyNumberFormat="1" applyFont="1" applyFill="1" applyBorder="1" applyAlignment="1" applyProtection="1">
      <alignment horizontal="center"/>
      <protection hidden="1"/>
    </xf>
    <xf numFmtId="2" fontId="46" fillId="2" borderId="58" xfId="0" applyNumberFormat="1" applyFont="1" applyFill="1" applyBorder="1" applyAlignment="1" applyProtection="1">
      <alignment horizontal="center"/>
      <protection hidden="1"/>
    </xf>
    <xf numFmtId="2" fontId="11" fillId="2" borderId="57" xfId="0" applyNumberFormat="1" applyFont="1" applyFill="1" applyBorder="1" applyAlignment="1" applyProtection="1">
      <alignment horizontal="center"/>
      <protection hidden="1"/>
    </xf>
    <xf numFmtId="164" fontId="11" fillId="0" borderId="57" xfId="0" applyNumberFormat="1" applyFont="1" applyBorder="1" applyAlignment="1" applyProtection="1">
      <alignment horizontal="center"/>
      <protection hidden="1"/>
    </xf>
    <xf numFmtId="164" fontId="11" fillId="0" borderId="58" xfId="0" applyNumberFormat="1" applyFont="1" applyBorder="1" applyAlignment="1" applyProtection="1">
      <alignment horizontal="center"/>
      <protection hidden="1"/>
    </xf>
    <xf numFmtId="1" fontId="15" fillId="2" borderId="67" xfId="0" applyNumberFormat="1" applyFont="1" applyFill="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5" fillId="0" borderId="13" xfId="0" applyNumberFormat="1" applyFont="1" applyBorder="1" applyAlignment="1" applyProtection="1">
      <alignment horizontal="center"/>
      <protection hidden="1"/>
    </xf>
    <xf numFmtId="1" fontId="15" fillId="2" borderId="23" xfId="0" applyNumberFormat="1" applyFont="1" applyFill="1" applyBorder="1" applyAlignment="1" applyProtection="1">
      <alignment horizontal="center"/>
      <protection hidden="1"/>
    </xf>
    <xf numFmtId="0" fontId="11" fillId="2" borderId="34" xfId="0" applyFont="1" applyFill="1" applyBorder="1" applyAlignment="1" applyProtection="1">
      <alignment horizontal="center"/>
      <protection hidden="1"/>
    </xf>
    <xf numFmtId="0" fontId="11" fillId="2" borderId="37" xfId="0" applyFont="1" applyFill="1" applyBorder="1" applyAlignment="1" applyProtection="1">
      <alignment horizontal="center"/>
      <protection hidden="1"/>
    </xf>
    <xf numFmtId="0" fontId="15" fillId="2" borderId="40" xfId="0" applyFont="1" applyFill="1" applyBorder="1" applyAlignment="1" applyProtection="1">
      <alignment horizontal="center"/>
      <protection hidden="1"/>
    </xf>
    <xf numFmtId="0" fontId="11" fillId="2" borderId="18" xfId="0" applyFont="1" applyFill="1" applyBorder="1" applyAlignment="1" applyProtection="1">
      <alignment horizontal="center"/>
      <protection hidden="1"/>
    </xf>
    <xf numFmtId="1" fontId="15" fillId="0" borderId="23" xfId="0" applyNumberFormat="1" applyFont="1" applyBorder="1" applyAlignment="1" applyProtection="1">
      <alignment horizontal="center"/>
      <protection hidden="1"/>
    </xf>
    <xf numFmtId="1" fontId="15" fillId="0" borderId="47" xfId="0" applyNumberFormat="1" applyFont="1" applyBorder="1" applyAlignment="1" applyProtection="1">
      <alignment horizontal="center"/>
      <protection hidden="1"/>
    </xf>
    <xf numFmtId="1" fontId="15" fillId="0" borderId="87" xfId="0" applyNumberFormat="1" applyFont="1" applyBorder="1" applyAlignment="1" applyProtection="1">
      <alignment horizontal="center"/>
      <protection hidden="1"/>
    </xf>
    <xf numFmtId="164" fontId="15" fillId="0" borderId="13" xfId="0" applyNumberFormat="1" applyFont="1" applyBorder="1" applyAlignment="1" applyProtection="1">
      <alignment horizontal="center"/>
      <protection hidden="1"/>
    </xf>
    <xf numFmtId="1" fontId="15" fillId="2" borderId="13" xfId="0" applyNumberFormat="1" applyFont="1" applyFill="1" applyBorder="1" applyAlignment="1" applyProtection="1">
      <alignment horizontal="center"/>
      <protection hidden="1"/>
    </xf>
    <xf numFmtId="1" fontId="15" fillId="0" borderId="17" xfId="0" applyNumberFormat="1" applyFont="1" applyBorder="1" applyAlignment="1" applyProtection="1">
      <alignment horizontal="center"/>
      <protection hidden="1"/>
    </xf>
    <xf numFmtId="164" fontId="15" fillId="2" borderId="13" xfId="0" applyNumberFormat="1" applyFont="1" applyFill="1" applyBorder="1" applyAlignment="1" applyProtection="1">
      <alignment horizontal="center"/>
      <protection hidden="1"/>
    </xf>
    <xf numFmtId="2" fontId="15" fillId="0" borderId="7" xfId="0" applyNumberFormat="1" applyFont="1" applyBorder="1" applyProtection="1">
      <protection hidden="1"/>
    </xf>
    <xf numFmtId="0" fontId="15" fillId="0" borderId="28" xfId="0" applyFont="1" applyBorder="1" applyAlignment="1" applyProtection="1">
      <alignment horizontal="center"/>
      <protection hidden="1"/>
    </xf>
    <xf numFmtId="0" fontId="11" fillId="2" borderId="17" xfId="0" applyFont="1" applyFill="1" applyBorder="1" applyAlignment="1" applyProtection="1">
      <alignment horizontal="center"/>
      <protection hidden="1"/>
    </xf>
    <xf numFmtId="0" fontId="15" fillId="0" borderId="2" xfId="0" applyFont="1" applyBorder="1" applyAlignment="1" applyProtection="1">
      <alignment horizontal="center"/>
      <protection hidden="1"/>
    </xf>
    <xf numFmtId="14" fontId="11" fillId="5" borderId="88" xfId="0" applyNumberFormat="1" applyFont="1" applyFill="1" applyBorder="1" applyAlignment="1" applyProtection="1">
      <alignment horizontal="center" vertical="center"/>
      <protection locked="0" hidden="1"/>
    </xf>
    <xf numFmtId="0" fontId="15" fillId="5" borderId="89" xfId="0" applyFont="1" applyFill="1" applyBorder="1" applyAlignment="1" applyProtection="1">
      <alignment horizontal="center" vertical="center"/>
      <protection locked="0" hidden="1"/>
    </xf>
    <xf numFmtId="0" fontId="0" fillId="0" borderId="90" xfId="0" applyBorder="1"/>
    <xf numFmtId="0" fontId="11" fillId="0" borderId="19" xfId="0" applyFont="1" applyBorder="1" applyAlignment="1" applyProtection="1">
      <alignment vertical="center"/>
      <protection hidden="1"/>
    </xf>
    <xf numFmtId="0" fontId="7" fillId="0" borderId="91" xfId="0" applyFont="1" applyBorder="1" applyProtection="1">
      <protection hidden="1"/>
    </xf>
    <xf numFmtId="0" fontId="15" fillId="2" borderId="92" xfId="0" applyFont="1" applyFill="1" applyBorder="1" applyAlignment="1" applyProtection="1">
      <alignment horizontal="left" vertical="center"/>
      <protection hidden="1"/>
    </xf>
    <xf numFmtId="0" fontId="15" fillId="0" borderId="67" xfId="0" applyFont="1" applyBorder="1" applyAlignment="1" applyProtection="1">
      <alignment horizontal="center" wrapText="1"/>
      <protection hidden="1"/>
    </xf>
    <xf numFmtId="0" fontId="15" fillId="4" borderId="47" xfId="0" applyFont="1" applyFill="1" applyBorder="1" applyAlignment="1" applyProtection="1">
      <alignment horizontal="center"/>
      <protection locked="0" hidden="1"/>
    </xf>
    <xf numFmtId="0" fontId="15" fillId="4" borderId="13" xfId="0" applyFont="1" applyFill="1" applyBorder="1" applyAlignment="1" applyProtection="1">
      <alignment horizontal="center"/>
      <protection locked="0" hidden="1"/>
    </xf>
    <xf numFmtId="0" fontId="15" fillId="4" borderId="23" xfId="0" applyFont="1" applyFill="1" applyBorder="1" applyAlignment="1" applyProtection="1">
      <alignment horizontal="center"/>
      <protection locked="0" hidden="1"/>
    </xf>
    <xf numFmtId="0" fontId="4" fillId="0" borderId="9"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1" fillId="0" borderId="34" xfId="0" applyFont="1" applyBorder="1" applyAlignment="1" applyProtection="1">
      <alignment horizontal="center"/>
      <protection hidden="1"/>
    </xf>
    <xf numFmtId="0" fontId="11" fillId="0" borderId="40" xfId="0" applyFont="1" applyBorder="1" applyAlignment="1" applyProtection="1">
      <alignment horizontal="center"/>
      <protection hidden="1"/>
    </xf>
    <xf numFmtId="0" fontId="11" fillId="0" borderId="58" xfId="0" applyFont="1" applyBorder="1" applyAlignment="1" applyProtection="1">
      <alignment horizontal="center"/>
      <protection hidden="1"/>
    </xf>
    <xf numFmtId="0" fontId="76" fillId="0" borderId="0" xfId="0" applyFont="1" applyProtection="1">
      <protection hidden="1"/>
    </xf>
    <xf numFmtId="0" fontId="77" fillId="0" borderId="0" xfId="0" applyFont="1" applyProtection="1">
      <protection hidden="1"/>
    </xf>
    <xf numFmtId="0" fontId="78" fillId="0" borderId="0" xfId="0" applyFont="1" applyProtection="1">
      <protection hidden="1"/>
    </xf>
    <xf numFmtId="0" fontId="79" fillId="0" borderId="0" xfId="0" applyFont="1" applyProtection="1">
      <protection hidden="1"/>
    </xf>
    <xf numFmtId="0" fontId="80" fillId="0" borderId="0" xfId="0" applyFont="1" applyProtection="1">
      <protection hidden="1"/>
    </xf>
    <xf numFmtId="0" fontId="10" fillId="0" borderId="20" xfId="0" applyFont="1" applyBorder="1" applyAlignment="1" applyProtection="1">
      <alignment wrapText="1"/>
      <protection hidden="1"/>
    </xf>
    <xf numFmtId="0" fontId="10" fillId="0" borderId="93" xfId="0" applyFont="1" applyBorder="1" applyAlignment="1" applyProtection="1">
      <alignment wrapText="1"/>
      <protection hidden="1"/>
    </xf>
    <xf numFmtId="0" fontId="10" fillId="0" borderId="0" xfId="0" applyFont="1" applyAlignment="1" applyProtection="1">
      <alignment wrapText="1"/>
      <protection hidden="1"/>
    </xf>
    <xf numFmtId="0" fontId="10" fillId="0" borderId="38" xfId="0" applyFont="1" applyBorder="1" applyAlignment="1" applyProtection="1">
      <alignment wrapText="1"/>
      <protection hidden="1"/>
    </xf>
    <xf numFmtId="0" fontId="11" fillId="0" borderId="22" xfId="0" applyFont="1" applyBorder="1" applyAlignment="1" applyProtection="1">
      <alignment horizontal="center" textRotation="90" wrapText="1"/>
      <protection hidden="1"/>
    </xf>
    <xf numFmtId="0" fontId="1" fillId="0" borderId="94" xfId="0" applyFont="1" applyBorder="1" applyAlignment="1" applyProtection="1">
      <alignment horizontal="center"/>
      <protection hidden="1"/>
    </xf>
    <xf numFmtId="0" fontId="1" fillId="0" borderId="53" xfId="0" applyFont="1" applyBorder="1" applyAlignment="1" applyProtection="1">
      <alignment horizontal="center"/>
      <protection hidden="1"/>
    </xf>
    <xf numFmtId="0" fontId="4" fillId="0" borderId="13"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58" fillId="0" borderId="14" xfId="0" applyFont="1" applyBorder="1" applyAlignment="1" applyProtection="1">
      <alignment horizontal="center"/>
      <protection hidden="1"/>
    </xf>
    <xf numFmtId="0" fontId="10" fillId="0" borderId="2" xfId="0" applyFont="1" applyBorder="1" applyAlignment="1" applyProtection="1">
      <alignment horizontal="center" wrapText="1"/>
      <protection hidden="1"/>
    </xf>
    <xf numFmtId="0" fontId="10" fillId="0" borderId="2" xfId="0" applyFont="1" applyBorder="1" applyAlignment="1" applyProtection="1">
      <alignment horizontal="center"/>
      <protection hidden="1"/>
    </xf>
    <xf numFmtId="0" fontId="14" fillId="0" borderId="95" xfId="0" applyFont="1" applyBorder="1" applyAlignment="1" applyProtection="1">
      <alignment horizontal="center" wrapText="1"/>
      <protection hidden="1"/>
    </xf>
    <xf numFmtId="0" fontId="0" fillId="0" borderId="29" xfId="0" applyBorder="1" applyProtection="1">
      <protection hidden="1"/>
    </xf>
    <xf numFmtId="0" fontId="0" fillId="0" borderId="31" xfId="0" applyBorder="1" applyProtection="1">
      <protection hidden="1"/>
    </xf>
    <xf numFmtId="0" fontId="0" fillId="0" borderId="4" xfId="0" applyBorder="1" applyProtection="1">
      <protection hidden="1"/>
    </xf>
    <xf numFmtId="0" fontId="11" fillId="2" borderId="96" xfId="0" applyFont="1" applyFill="1" applyBorder="1" applyAlignment="1" applyProtection="1">
      <alignment horizontal="center"/>
      <protection hidden="1"/>
    </xf>
    <xf numFmtId="0" fontId="11" fillId="2" borderId="4" xfId="0" applyFont="1" applyFill="1" applyBorder="1" applyAlignment="1" applyProtection="1">
      <alignment horizontal="center"/>
      <protection hidden="1"/>
    </xf>
    <xf numFmtId="0" fontId="11" fillId="2" borderId="30" xfId="0" applyFont="1" applyFill="1" applyBorder="1" applyAlignment="1" applyProtection="1">
      <alignment horizontal="center"/>
      <protection hidden="1"/>
    </xf>
    <xf numFmtId="0" fontId="11" fillId="0" borderId="97" xfId="0" applyFont="1" applyBorder="1" applyProtection="1">
      <protection hidden="1"/>
    </xf>
    <xf numFmtId="0" fontId="11" fillId="0" borderId="29" xfId="0" applyFont="1" applyBorder="1" applyProtection="1">
      <protection hidden="1"/>
    </xf>
    <xf numFmtId="0" fontId="11" fillId="0" borderId="4" xfId="0" applyFont="1" applyBorder="1" applyProtection="1">
      <protection hidden="1"/>
    </xf>
    <xf numFmtId="0" fontId="11" fillId="0" borderId="31" xfId="0" applyFont="1" applyBorder="1" applyProtection="1">
      <protection hidden="1"/>
    </xf>
    <xf numFmtId="0" fontId="15" fillId="3" borderId="98" xfId="0" applyFont="1" applyFill="1" applyBorder="1" applyAlignment="1" applyProtection="1">
      <alignment horizontal="center" vertical="center"/>
      <protection hidden="1"/>
    </xf>
    <xf numFmtId="0" fontId="11" fillId="6" borderId="70" xfId="0" applyFont="1" applyFill="1" applyBorder="1" applyAlignment="1" applyProtection="1">
      <alignment horizontal="center"/>
      <protection locked="0" hidden="1"/>
    </xf>
    <xf numFmtId="0" fontId="11" fillId="6" borderId="58" xfId="0" applyFont="1" applyFill="1" applyBorder="1" applyAlignment="1" applyProtection="1">
      <alignment horizontal="center"/>
      <protection locked="0" hidden="1"/>
    </xf>
    <xf numFmtId="0" fontId="11" fillId="6" borderId="59" xfId="0" applyFont="1" applyFill="1" applyBorder="1" applyAlignment="1" applyProtection="1">
      <alignment horizontal="center"/>
      <protection locked="0" hidden="1"/>
    </xf>
    <xf numFmtId="0" fontId="11" fillId="6" borderId="95" xfId="0" applyFont="1" applyFill="1" applyBorder="1" applyAlignment="1" applyProtection="1">
      <alignment horizontal="center"/>
      <protection locked="0" hidden="1"/>
    </xf>
    <xf numFmtId="0" fontId="11" fillId="6" borderId="57" xfId="0" applyFont="1" applyFill="1" applyBorder="1" applyAlignment="1" applyProtection="1">
      <alignment horizontal="center"/>
      <protection locked="0" hidden="1"/>
    </xf>
    <xf numFmtId="0" fontId="11" fillId="0" borderId="2" xfId="0" applyFont="1" applyBorder="1" applyAlignment="1" applyProtection="1">
      <alignment horizontal="center"/>
      <protection locked="0" hidden="1"/>
    </xf>
    <xf numFmtId="0" fontId="11" fillId="0" borderId="99" xfId="0" applyFont="1" applyBorder="1" applyAlignment="1" applyProtection="1">
      <alignment horizontal="center"/>
      <protection hidden="1"/>
    </xf>
    <xf numFmtId="0" fontId="16" fillId="0" borderId="100" xfId="0" applyFont="1" applyBorder="1" applyAlignment="1" applyProtection="1">
      <alignment horizontal="center"/>
      <protection hidden="1"/>
    </xf>
    <xf numFmtId="0" fontId="16" fillId="0" borderId="101" xfId="0" applyFont="1" applyBorder="1" applyAlignment="1" applyProtection="1">
      <alignment horizontal="center"/>
      <protection hidden="1"/>
    </xf>
    <xf numFmtId="0" fontId="27" fillId="0" borderId="96" xfId="0" applyFont="1" applyBorder="1" applyAlignment="1" applyProtection="1">
      <alignment horizontal="center"/>
      <protection hidden="1"/>
    </xf>
    <xf numFmtId="0" fontId="31" fillId="0" borderId="20" xfId="0" applyFont="1" applyBorder="1" applyProtection="1">
      <protection hidden="1"/>
    </xf>
    <xf numFmtId="0" fontId="11" fillId="0" borderId="29" xfId="0" applyFont="1" applyBorder="1" applyAlignment="1" applyProtection="1">
      <alignment horizontal="center"/>
      <protection hidden="1"/>
    </xf>
    <xf numFmtId="0" fontId="15" fillId="0" borderId="67" xfId="0" applyFont="1" applyBorder="1" applyAlignment="1" applyProtection="1">
      <alignment horizontal="center"/>
      <protection locked="0" hidden="1"/>
    </xf>
    <xf numFmtId="0" fontId="11" fillId="0" borderId="49" xfId="0" applyFont="1" applyBorder="1" applyAlignment="1" applyProtection="1">
      <alignment horizontal="center" vertical="center"/>
      <protection hidden="1"/>
    </xf>
    <xf numFmtId="0" fontId="11" fillId="2" borderId="51" xfId="0" applyFont="1" applyFill="1" applyBorder="1" applyAlignment="1" applyProtection="1">
      <alignment horizontal="center"/>
      <protection hidden="1"/>
    </xf>
    <xf numFmtId="0" fontId="27" fillId="0" borderId="21" xfId="0" applyFont="1" applyBorder="1" applyProtection="1">
      <protection hidden="1"/>
    </xf>
    <xf numFmtId="0" fontId="27" fillId="0" borderId="96" xfId="0" applyFont="1" applyBorder="1" applyProtection="1">
      <protection hidden="1"/>
    </xf>
    <xf numFmtId="0" fontId="11" fillId="4" borderId="14" xfId="0" applyFont="1" applyFill="1" applyBorder="1" applyAlignment="1" applyProtection="1">
      <alignment horizontal="center"/>
      <protection locked="0" hidden="1"/>
    </xf>
    <xf numFmtId="0" fontId="27" fillId="4" borderId="14" xfId="0" applyFont="1" applyFill="1" applyBorder="1" applyAlignment="1" applyProtection="1">
      <alignment horizontal="center"/>
      <protection locked="0" hidden="1"/>
    </xf>
    <xf numFmtId="0" fontId="27" fillId="4" borderId="14" xfId="0" applyFont="1" applyFill="1" applyBorder="1" applyProtection="1">
      <protection locked="0" hidden="1"/>
    </xf>
    <xf numFmtId="0" fontId="16" fillId="4" borderId="47" xfId="0" applyFont="1" applyFill="1" applyBorder="1" applyAlignment="1" applyProtection="1">
      <alignment horizontal="center"/>
      <protection locked="0" hidden="1"/>
    </xf>
    <xf numFmtId="0" fontId="16" fillId="4" borderId="102" xfId="0" applyFont="1" applyFill="1" applyBorder="1" applyAlignment="1" applyProtection="1">
      <alignment horizontal="center"/>
      <protection locked="0" hidden="1"/>
    </xf>
    <xf numFmtId="0" fontId="16" fillId="4" borderId="87" xfId="0" applyFont="1" applyFill="1" applyBorder="1" applyAlignment="1" applyProtection="1">
      <alignment horizontal="center"/>
      <protection locked="0" hidden="1"/>
    </xf>
    <xf numFmtId="0" fontId="38" fillId="7" borderId="0" xfId="0" applyFont="1" applyFill="1" applyAlignment="1" applyProtection="1">
      <alignment horizontal="center"/>
      <protection hidden="1"/>
    </xf>
    <xf numFmtId="0" fontId="53" fillId="2" borderId="0" xfId="0" applyFont="1" applyFill="1" applyProtection="1">
      <protection hidden="1"/>
    </xf>
    <xf numFmtId="0" fontId="44" fillId="2" borderId="0" xfId="0" applyFont="1" applyFill="1" applyProtection="1">
      <protection hidden="1"/>
    </xf>
    <xf numFmtId="0" fontId="21" fillId="2" borderId="13" xfId="0" applyFont="1" applyFill="1" applyBorder="1" applyProtection="1">
      <protection hidden="1"/>
    </xf>
    <xf numFmtId="0" fontId="4" fillId="2" borderId="13" xfId="0" applyFont="1" applyFill="1" applyBorder="1" applyProtection="1">
      <protection hidden="1"/>
    </xf>
    <xf numFmtId="0" fontId="4" fillId="0" borderId="13" xfId="0" applyFont="1" applyBorder="1" applyProtection="1">
      <protection hidden="1"/>
    </xf>
    <xf numFmtId="0" fontId="37" fillId="2" borderId="13" xfId="0" applyFont="1" applyFill="1" applyBorder="1" applyProtection="1">
      <protection hidden="1"/>
    </xf>
    <xf numFmtId="0" fontId="39" fillId="2" borderId="13" xfId="0" applyFont="1" applyFill="1" applyBorder="1" applyProtection="1">
      <protection hidden="1"/>
    </xf>
    <xf numFmtId="0" fontId="0" fillId="4" borderId="11" xfId="0" applyFill="1" applyBorder="1" applyProtection="1">
      <protection locked="0" hidden="1"/>
    </xf>
    <xf numFmtId="0" fontId="4" fillId="4" borderId="11" xfId="0" applyFont="1" applyFill="1" applyBorder="1" applyProtection="1">
      <protection locked="0" hidden="1"/>
    </xf>
    <xf numFmtId="165" fontId="86" fillId="2" borderId="0" xfId="0" applyNumberFormat="1" applyFont="1" applyFill="1" applyProtection="1">
      <protection hidden="1"/>
    </xf>
    <xf numFmtId="0" fontId="21" fillId="0" borderId="0" xfId="0" applyFont="1" applyProtection="1">
      <protection locked="0"/>
    </xf>
    <xf numFmtId="0" fontId="37" fillId="0" borderId="0" xfId="0" applyFont="1" applyProtection="1">
      <protection locked="0"/>
    </xf>
    <xf numFmtId="0" fontId="38" fillId="0" borderId="0" xfId="0" applyFont="1" applyProtection="1">
      <protection locked="0"/>
    </xf>
    <xf numFmtId="0" fontId="39" fillId="0" borderId="0" xfId="0" applyFont="1" applyProtection="1">
      <protection locked="0"/>
    </xf>
    <xf numFmtId="0" fontId="11" fillId="0" borderId="0" xfId="0" applyFont="1" applyProtection="1">
      <protection locked="0"/>
    </xf>
    <xf numFmtId="0" fontId="11" fillId="6" borderId="14" xfId="0" applyFont="1" applyFill="1" applyBorder="1" applyAlignment="1" applyProtection="1">
      <alignment horizontal="center"/>
      <protection locked="0" hidden="1"/>
    </xf>
    <xf numFmtId="0" fontId="11" fillId="0" borderId="103" xfId="0" applyFont="1" applyBorder="1" applyAlignment="1" applyProtection="1">
      <alignment horizontal="center"/>
      <protection hidden="1"/>
    </xf>
    <xf numFmtId="0" fontId="46" fillId="2" borderId="103" xfId="0" applyFont="1" applyFill="1" applyBorder="1" applyAlignment="1" applyProtection="1">
      <alignment horizontal="center"/>
      <protection hidden="1"/>
    </xf>
    <xf numFmtId="0" fontId="0" fillId="0" borderId="57" xfId="0" applyBorder="1" applyProtection="1">
      <protection hidden="1"/>
    </xf>
    <xf numFmtId="0" fontId="0" fillId="0" borderId="2" xfId="0" applyBorder="1" applyProtection="1">
      <protection hidden="1"/>
    </xf>
    <xf numFmtId="0" fontId="2" fillId="0" borderId="0" xfId="0" applyFont="1" applyAlignment="1" applyProtection="1">
      <alignment horizontal="left"/>
      <protection hidden="1"/>
    </xf>
    <xf numFmtId="0" fontId="2" fillId="0" borderId="11" xfId="0" applyFont="1" applyBorder="1" applyAlignment="1" applyProtection="1">
      <alignment horizontal="left"/>
      <protection hidden="1"/>
    </xf>
    <xf numFmtId="0" fontId="11" fillId="0" borderId="14" xfId="0" applyFont="1" applyBorder="1" applyAlignment="1" applyProtection="1">
      <alignment horizontal="center"/>
      <protection locked="0" hidden="1"/>
    </xf>
    <xf numFmtId="164" fontId="11" fillId="6" borderId="57" xfId="0" applyNumberFormat="1" applyFont="1" applyFill="1" applyBorder="1" applyAlignment="1" applyProtection="1">
      <alignment horizontal="center"/>
      <protection locked="0" hidden="1"/>
    </xf>
    <xf numFmtId="0" fontId="2" fillId="0" borderId="21" xfId="0" applyFont="1" applyBorder="1" applyAlignment="1" applyProtection="1">
      <alignment horizontal="left"/>
      <protection hidden="1"/>
    </xf>
    <xf numFmtId="0" fontId="11" fillId="0" borderId="34" xfId="0" applyFont="1" applyBorder="1" applyAlignment="1" applyProtection="1">
      <alignment horizontal="center"/>
      <protection locked="0" hidden="1"/>
    </xf>
    <xf numFmtId="0" fontId="11" fillId="0" borderId="104" xfId="0" applyFont="1" applyBorder="1" applyAlignment="1" applyProtection="1">
      <alignment horizontal="center"/>
      <protection hidden="1"/>
    </xf>
    <xf numFmtId="2" fontId="46" fillId="2" borderId="103" xfId="0" applyNumberFormat="1" applyFont="1" applyFill="1" applyBorder="1" applyAlignment="1" applyProtection="1">
      <alignment horizontal="center"/>
      <protection hidden="1"/>
    </xf>
    <xf numFmtId="0" fontId="2" fillId="0" borderId="2" xfId="0" applyFont="1" applyBorder="1" applyAlignment="1" applyProtection="1">
      <alignment horizontal="left"/>
      <protection hidden="1"/>
    </xf>
    <xf numFmtId="0" fontId="11" fillId="0" borderId="40" xfId="0" applyFont="1" applyBorder="1" applyAlignment="1" applyProtection="1">
      <alignment horizontal="center"/>
      <protection locked="0" hidden="1"/>
    </xf>
    <xf numFmtId="164" fontId="11" fillId="0" borderId="103" xfId="0" applyNumberFormat="1" applyFont="1" applyBorder="1" applyAlignment="1" applyProtection="1">
      <alignment horizontal="center"/>
      <protection locked="0" hidden="1"/>
    </xf>
    <xf numFmtId="164" fontId="11" fillId="0" borderId="57" xfId="0" applyNumberFormat="1" applyFont="1" applyBorder="1" applyAlignment="1" applyProtection="1">
      <alignment horizontal="center"/>
      <protection locked="0" hidden="1"/>
    </xf>
    <xf numFmtId="9" fontId="11" fillId="0" borderId="58" xfId="0" applyNumberFormat="1" applyFont="1" applyBorder="1" applyAlignment="1" applyProtection="1">
      <alignment horizontal="center"/>
      <protection hidden="1"/>
    </xf>
    <xf numFmtId="0" fontId="87" fillId="0" borderId="0" xfId="0" applyFont="1" applyProtection="1">
      <protection hidden="1"/>
    </xf>
    <xf numFmtId="0" fontId="88" fillId="0" borderId="0" xfId="0" applyFont="1" applyProtection="1">
      <protection hidden="1"/>
    </xf>
    <xf numFmtId="0" fontId="89" fillId="0" borderId="0" xfId="0" applyFont="1" applyProtection="1">
      <protection hidden="1"/>
    </xf>
    <xf numFmtId="0" fontId="83" fillId="0" borderId="0" xfId="0" applyFont="1" applyProtection="1">
      <protection hidden="1"/>
    </xf>
    <xf numFmtId="0" fontId="84" fillId="0" borderId="0" xfId="0" applyFont="1" applyProtection="1">
      <protection hidden="1"/>
    </xf>
    <xf numFmtId="0" fontId="90" fillId="0" borderId="0" xfId="0" applyFont="1" applyProtection="1">
      <protection hidden="1"/>
    </xf>
    <xf numFmtId="0" fontId="91" fillId="0" borderId="0" xfId="0" applyFont="1" applyProtection="1">
      <protection hidden="1"/>
    </xf>
    <xf numFmtId="0" fontId="92" fillId="0" borderId="0" xfId="0" applyFont="1" applyProtection="1">
      <protection hidden="1"/>
    </xf>
    <xf numFmtId="0" fontId="93" fillId="0" borderId="0" xfId="0" applyFont="1" applyProtection="1">
      <protection hidden="1"/>
    </xf>
    <xf numFmtId="0" fontId="85" fillId="0" borderId="0" xfId="0" applyFont="1" applyProtection="1">
      <protection hidden="1"/>
    </xf>
    <xf numFmtId="0" fontId="94" fillId="0" borderId="0" xfId="0" applyFont="1" applyProtection="1">
      <protection hidden="1"/>
    </xf>
    <xf numFmtId="0" fontId="95" fillId="0" borderId="0" xfId="0" applyFont="1" applyProtection="1">
      <protection hidden="1"/>
    </xf>
    <xf numFmtId="0" fontId="96" fillId="0" borderId="0" xfId="0" applyFont="1" applyProtection="1">
      <protection hidden="1"/>
    </xf>
    <xf numFmtId="0" fontId="97" fillId="0" borderId="0" xfId="0" applyFont="1" applyProtection="1">
      <protection hidden="1"/>
    </xf>
    <xf numFmtId="0" fontId="95" fillId="0" borderId="0" xfId="0" applyFont="1" applyAlignment="1" applyProtection="1">
      <alignment textRotation="90" wrapText="1"/>
      <protection hidden="1"/>
    </xf>
    <xf numFmtId="0" fontId="98" fillId="0" borderId="0" xfId="0" applyFont="1" applyAlignment="1" applyProtection="1">
      <alignment horizontal="center" textRotation="88"/>
      <protection hidden="1"/>
    </xf>
    <xf numFmtId="0" fontId="99" fillId="0" borderId="0" xfId="0" applyFont="1" applyProtection="1">
      <protection hidden="1"/>
    </xf>
    <xf numFmtId="0" fontId="99" fillId="0" borderId="0" xfId="0" applyFont="1" applyAlignment="1" applyProtection="1">
      <alignment horizontal="center"/>
      <protection hidden="1"/>
    </xf>
    <xf numFmtId="0" fontId="99" fillId="3" borderId="0" xfId="0" applyFont="1" applyFill="1" applyAlignment="1" applyProtection="1">
      <alignment horizontal="center"/>
      <protection hidden="1"/>
    </xf>
    <xf numFmtId="0" fontId="100" fillId="0" borderId="0" xfId="0" applyFont="1" applyProtection="1">
      <protection hidden="1"/>
    </xf>
    <xf numFmtId="0" fontId="1" fillId="0" borderId="67" xfId="0" applyFont="1" applyBorder="1" applyAlignment="1" applyProtection="1">
      <alignment horizontal="center" wrapText="1"/>
      <protection hidden="1"/>
    </xf>
    <xf numFmtId="1" fontId="11" fillId="0" borderId="70" xfId="0" applyNumberFormat="1" applyFont="1" applyBorder="1" applyAlignment="1" applyProtection="1">
      <alignment horizontal="center"/>
      <protection hidden="1"/>
    </xf>
    <xf numFmtId="0" fontId="2" fillId="0" borderId="0" xfId="0" applyFont="1"/>
    <xf numFmtId="0" fontId="101" fillId="0" borderId="0" xfId="0" applyFont="1"/>
    <xf numFmtId="0" fontId="90" fillId="0" borderId="0" xfId="0" applyFont="1" applyAlignment="1" applyProtection="1">
      <alignment horizontal="center" vertical="center"/>
      <protection hidden="1"/>
    </xf>
    <xf numFmtId="0" fontId="14" fillId="3" borderId="50" xfId="0" applyFont="1" applyFill="1" applyBorder="1" applyProtection="1">
      <protection hidden="1"/>
    </xf>
    <xf numFmtId="0" fontId="12" fillId="3" borderId="50" xfId="0" applyFont="1" applyFill="1" applyBorder="1" applyAlignment="1" applyProtection="1">
      <alignment horizontal="center"/>
      <protection hidden="1"/>
    </xf>
    <xf numFmtId="0" fontId="0" fillId="3" borderId="15" xfId="0" applyFill="1" applyBorder="1" applyAlignment="1" applyProtection="1">
      <alignment horizontal="center"/>
      <protection hidden="1"/>
    </xf>
    <xf numFmtId="0" fontId="4" fillId="0" borderId="0" xfId="0" applyFont="1" applyAlignment="1" applyProtection="1">
      <alignment horizontal="center" vertical="top" textRotation="90"/>
      <protection hidden="1"/>
    </xf>
    <xf numFmtId="2" fontId="11" fillId="3" borderId="30" xfId="0" applyNumberFormat="1" applyFont="1" applyFill="1" applyBorder="1" applyAlignment="1" applyProtection="1">
      <alignment horizontal="center"/>
      <protection hidden="1"/>
    </xf>
    <xf numFmtId="0" fontId="15" fillId="3" borderId="51" xfId="0" applyFont="1" applyFill="1" applyBorder="1" applyAlignment="1" applyProtection="1">
      <alignment horizontal="center"/>
      <protection hidden="1"/>
    </xf>
    <xf numFmtId="2" fontId="15" fillId="3" borderId="51" xfId="0" applyNumberFormat="1" applyFont="1" applyFill="1" applyBorder="1" applyAlignment="1" applyProtection="1">
      <alignment horizontal="center" vertical="center"/>
      <protection hidden="1"/>
    </xf>
    <xf numFmtId="0" fontId="4" fillId="0" borderId="106" xfId="0" applyFont="1" applyBorder="1" applyAlignment="1" applyProtection="1">
      <alignment horizontal="center" textRotation="90" wrapText="1"/>
      <protection hidden="1"/>
    </xf>
    <xf numFmtId="0" fontId="4" fillId="0" borderId="107" xfId="0" applyFont="1" applyBorder="1" applyAlignment="1" applyProtection="1">
      <alignment horizontal="center" textRotation="90" wrapText="1"/>
      <protection hidden="1"/>
    </xf>
    <xf numFmtId="0" fontId="4" fillId="0" borderId="108" xfId="0" applyFont="1" applyBorder="1" applyAlignment="1" applyProtection="1">
      <alignment horizontal="center" textRotation="90" wrapText="1"/>
      <protection hidden="1"/>
    </xf>
    <xf numFmtId="0" fontId="4" fillId="3" borderId="86" xfId="0" applyFont="1" applyFill="1" applyBorder="1" applyAlignment="1" applyProtection="1">
      <alignment horizontal="center"/>
      <protection hidden="1"/>
    </xf>
    <xf numFmtId="0" fontId="0" fillId="3" borderId="69" xfId="0" applyFill="1" applyBorder="1" applyAlignment="1" applyProtection="1">
      <alignment horizontal="center"/>
      <protection hidden="1"/>
    </xf>
    <xf numFmtId="0" fontId="0" fillId="3" borderId="79" xfId="0" applyFill="1" applyBorder="1" applyAlignment="1" applyProtection="1">
      <alignment horizontal="center"/>
      <protection hidden="1"/>
    </xf>
    <xf numFmtId="0" fontId="0" fillId="3" borderId="108" xfId="0" applyFill="1" applyBorder="1" applyAlignment="1" applyProtection="1">
      <alignment horizontal="center"/>
      <protection hidden="1"/>
    </xf>
    <xf numFmtId="0" fontId="0" fillId="3" borderId="69" xfId="0" applyFill="1" applyBorder="1" applyProtection="1">
      <protection hidden="1"/>
    </xf>
    <xf numFmtId="0" fontId="0" fillId="3" borderId="107" xfId="0" applyFill="1" applyBorder="1" applyProtection="1">
      <protection hidden="1"/>
    </xf>
    <xf numFmtId="0" fontId="4" fillId="3" borderId="69" xfId="0" applyFont="1" applyFill="1" applyBorder="1" applyAlignment="1" applyProtection="1">
      <alignment horizontal="center"/>
      <protection hidden="1"/>
    </xf>
    <xf numFmtId="0" fontId="16" fillId="4" borderId="0" xfId="0" applyFont="1" applyFill="1" applyAlignment="1" applyProtection="1">
      <alignment horizontal="center"/>
      <protection locked="0" hidden="1"/>
    </xf>
    <xf numFmtId="0" fontId="4" fillId="3" borderId="109" xfId="0" applyFont="1" applyFill="1" applyBorder="1" applyAlignment="1" applyProtection="1">
      <alignment horizontal="center"/>
      <protection hidden="1"/>
    </xf>
    <xf numFmtId="2" fontId="11" fillId="3" borderId="74" xfId="0" applyNumberFormat="1" applyFont="1" applyFill="1" applyBorder="1" applyAlignment="1" applyProtection="1">
      <alignment horizontal="center"/>
      <protection hidden="1"/>
    </xf>
    <xf numFmtId="2" fontId="11" fillId="3" borderId="75" xfId="0" applyNumberFormat="1" applyFont="1" applyFill="1" applyBorder="1" applyAlignment="1" applyProtection="1">
      <alignment horizontal="center"/>
      <protection hidden="1"/>
    </xf>
    <xf numFmtId="2" fontId="11" fillId="3" borderId="110" xfId="0" applyNumberFormat="1" applyFont="1" applyFill="1" applyBorder="1" applyAlignment="1" applyProtection="1">
      <alignment horizontal="center"/>
      <protection hidden="1"/>
    </xf>
    <xf numFmtId="0" fontId="0" fillId="3" borderId="110" xfId="0" applyFill="1" applyBorder="1" applyAlignment="1" applyProtection="1">
      <alignment horizontal="center"/>
      <protection hidden="1"/>
    </xf>
    <xf numFmtId="0" fontId="0" fillId="3" borderId="51" xfId="0" applyFill="1" applyBorder="1" applyProtection="1">
      <protection hidden="1"/>
    </xf>
    <xf numFmtId="0" fontId="0" fillId="3" borderId="50" xfId="0" applyFill="1" applyBorder="1" applyProtection="1">
      <protection hidden="1"/>
    </xf>
    <xf numFmtId="0" fontId="4" fillId="0" borderId="66" xfId="0" applyFont="1" applyBorder="1" applyAlignment="1" applyProtection="1">
      <alignment horizontal="center" textRotation="90" wrapText="1"/>
      <protection hidden="1"/>
    </xf>
    <xf numFmtId="0" fontId="14" fillId="3" borderId="51" xfId="0" applyFont="1" applyFill="1" applyBorder="1" applyProtection="1">
      <protection hidden="1"/>
    </xf>
    <xf numFmtId="0" fontId="0" fillId="3" borderId="86" xfId="0" applyFill="1" applyBorder="1" applyAlignment="1" applyProtection="1">
      <alignment horizontal="center"/>
      <protection hidden="1"/>
    </xf>
    <xf numFmtId="2" fontId="15" fillId="3" borderId="73" xfId="0" applyNumberFormat="1" applyFont="1" applyFill="1" applyBorder="1" applyAlignment="1" applyProtection="1">
      <alignment horizontal="center" vertical="center"/>
      <protection hidden="1"/>
    </xf>
    <xf numFmtId="0" fontId="4" fillId="3" borderId="108" xfId="0" applyFont="1" applyFill="1" applyBorder="1" applyAlignment="1" applyProtection="1">
      <alignment horizontal="center"/>
      <protection hidden="1"/>
    </xf>
    <xf numFmtId="0" fontId="90" fillId="0" borderId="86" xfId="0" applyFont="1" applyBorder="1" applyAlignment="1" applyProtection="1">
      <alignment horizontal="center" vertical="center"/>
      <protection hidden="1"/>
    </xf>
    <xf numFmtId="0" fontId="90" fillId="0" borderId="111" xfId="0" applyFont="1" applyBorder="1" applyAlignment="1" applyProtection="1">
      <alignment horizontal="center" vertical="center"/>
      <protection hidden="1"/>
    </xf>
    <xf numFmtId="0" fontId="90" fillId="0" borderId="79" xfId="0" applyFont="1" applyBorder="1" applyAlignment="1" applyProtection="1">
      <alignment horizontal="center" vertical="center"/>
      <protection hidden="1"/>
    </xf>
    <xf numFmtId="0" fontId="12" fillId="3" borderId="51" xfId="0" applyFont="1" applyFill="1" applyBorder="1" applyAlignment="1" applyProtection="1">
      <alignment horizontal="center"/>
      <protection hidden="1"/>
    </xf>
    <xf numFmtId="0" fontId="4" fillId="0" borderId="65" xfId="0" applyFont="1" applyBorder="1" applyAlignment="1" applyProtection="1">
      <alignment horizontal="center" textRotation="90" wrapText="1"/>
      <protection hidden="1"/>
    </xf>
    <xf numFmtId="0" fontId="4" fillId="0" borderId="76" xfId="0" applyFont="1" applyBorder="1" applyAlignment="1" applyProtection="1">
      <alignment horizontal="center" textRotation="90" wrapText="1"/>
      <protection hidden="1"/>
    </xf>
    <xf numFmtId="0" fontId="19" fillId="0" borderId="13" xfId="1" applyBorder="1" applyAlignment="1" applyProtection="1">
      <alignment horizontal="center" wrapText="1"/>
      <protection hidden="1"/>
    </xf>
    <xf numFmtId="0" fontId="19" fillId="0" borderId="33" xfId="1" applyBorder="1" applyAlignment="1" applyProtection="1">
      <alignment horizontal="center" wrapText="1"/>
      <protection hidden="1"/>
    </xf>
    <xf numFmtId="0" fontId="19" fillId="0" borderId="47" xfId="1" applyBorder="1" applyAlignment="1" applyProtection="1">
      <alignment horizontal="center" wrapText="1"/>
      <protection hidden="1"/>
    </xf>
    <xf numFmtId="0" fontId="19" fillId="0" borderId="23" xfId="1" applyBorder="1" applyAlignment="1" applyProtection="1">
      <alignment horizontal="center" wrapText="1"/>
      <protection hidden="1"/>
    </xf>
    <xf numFmtId="0" fontId="87" fillId="0" borderId="22" xfId="0" applyFont="1" applyBorder="1" applyAlignment="1" applyProtection="1">
      <alignment horizontal="center" vertical="center"/>
      <protection hidden="1"/>
    </xf>
    <xf numFmtId="0" fontId="87" fillId="0" borderId="22" xfId="0" applyFont="1" applyBorder="1" applyAlignment="1">
      <alignment horizontal="center" vertical="center"/>
    </xf>
    <xf numFmtId="0" fontId="87" fillId="0" borderId="18" xfId="0" applyFont="1" applyBorder="1" applyAlignment="1">
      <alignment horizontal="center" vertical="center"/>
    </xf>
    <xf numFmtId="0" fontId="4" fillId="0" borderId="42" xfId="0" applyFont="1" applyBorder="1" applyProtection="1">
      <protection hidden="1"/>
    </xf>
    <xf numFmtId="0" fontId="102" fillId="0" borderId="42" xfId="0" applyFont="1" applyBorder="1" applyProtection="1">
      <protection hidden="1"/>
    </xf>
    <xf numFmtId="0" fontId="36" fillId="0" borderId="42" xfId="0" applyFont="1" applyBorder="1" applyProtection="1">
      <protection hidden="1"/>
    </xf>
    <xf numFmtId="0" fontId="87" fillId="0" borderId="42" xfId="0" applyFont="1" applyBorder="1" applyProtection="1">
      <protection hidden="1"/>
    </xf>
    <xf numFmtId="0" fontId="87" fillId="0" borderId="12" xfId="0" applyFont="1" applyBorder="1" applyProtection="1">
      <protection hidden="1"/>
    </xf>
    <xf numFmtId="0" fontId="87" fillId="0" borderId="13" xfId="0" applyFont="1" applyBorder="1" applyAlignment="1" applyProtection="1">
      <alignment horizontal="center"/>
      <protection hidden="1"/>
    </xf>
    <xf numFmtId="0" fontId="87" fillId="0" borderId="14" xfId="0" applyFont="1" applyBorder="1" applyAlignment="1" applyProtection="1">
      <alignment horizontal="center"/>
      <protection hidden="1"/>
    </xf>
    <xf numFmtId="0" fontId="87" fillId="0" borderId="12" xfId="0" applyFont="1" applyBorder="1" applyAlignment="1" applyProtection="1">
      <alignment horizontal="center"/>
      <protection hidden="1"/>
    </xf>
    <xf numFmtId="2" fontId="0" fillId="0" borderId="13" xfId="0" applyNumberFormat="1" applyBorder="1" applyAlignment="1" applyProtection="1">
      <alignment horizontal="center"/>
      <protection hidden="1"/>
    </xf>
    <xf numFmtId="0" fontId="19" fillId="0" borderId="14" xfId="1" applyBorder="1" applyAlignment="1" applyProtection="1">
      <alignment horizontal="center" wrapText="1"/>
      <protection hidden="1"/>
    </xf>
    <xf numFmtId="0" fontId="19" fillId="0" borderId="12" xfId="1" applyBorder="1" applyAlignment="1" applyProtection="1">
      <alignment horizontal="center" wrapText="1"/>
      <protection hidden="1"/>
    </xf>
    <xf numFmtId="0" fontId="19" fillId="0" borderId="34" xfId="1" applyBorder="1" applyAlignment="1" applyProtection="1">
      <alignment horizontal="center" wrapText="1"/>
      <protection hidden="1"/>
    </xf>
    <xf numFmtId="0" fontId="19" fillId="0" borderId="35" xfId="1" applyBorder="1" applyAlignment="1" applyProtection="1">
      <alignment horizontal="center" wrapText="1"/>
      <protection hidden="1"/>
    </xf>
    <xf numFmtId="0" fontId="19" fillId="0" borderId="1" xfId="1" applyBorder="1" applyAlignment="1" applyProtection="1">
      <alignment horizontal="center" wrapText="1"/>
      <protection hidden="1"/>
    </xf>
    <xf numFmtId="0" fontId="53" fillId="0" borderId="13" xfId="0" applyFont="1" applyBorder="1" applyAlignment="1" applyProtection="1">
      <alignment horizontal="center"/>
      <protection hidden="1"/>
    </xf>
    <xf numFmtId="0" fontId="87" fillId="8" borderId="13" xfId="0" applyFont="1" applyFill="1" applyBorder="1" applyAlignment="1" applyProtection="1">
      <alignment horizontal="center"/>
      <protection hidden="1"/>
    </xf>
    <xf numFmtId="0" fontId="0" fillId="8" borderId="13" xfId="0" applyFill="1" applyBorder="1" applyAlignment="1" applyProtection="1">
      <alignment horizontal="center"/>
      <protection hidden="1"/>
    </xf>
    <xf numFmtId="0" fontId="0" fillId="8" borderId="47" xfId="0" applyFill="1" applyBorder="1" applyAlignment="1" applyProtection="1">
      <alignment horizontal="center"/>
      <protection hidden="1"/>
    </xf>
    <xf numFmtId="0" fontId="0" fillId="8" borderId="0" xfId="0" applyFill="1" applyProtection="1">
      <protection hidden="1"/>
    </xf>
    <xf numFmtId="0" fontId="87" fillId="0" borderId="18" xfId="0" applyFont="1" applyBorder="1" applyAlignment="1" applyProtection="1">
      <alignment horizontal="center" vertical="center"/>
      <protection hidden="1"/>
    </xf>
    <xf numFmtId="0" fontId="87" fillId="0" borderId="112" xfId="0" applyFont="1" applyBorder="1" applyAlignment="1" applyProtection="1">
      <alignment horizontal="center" vertical="center"/>
      <protection hidden="1"/>
    </xf>
    <xf numFmtId="0" fontId="21" fillId="0" borderId="0" xfId="0" applyFont="1" applyAlignment="1" applyProtection="1">
      <alignment textRotation="90" wrapText="1"/>
      <protection hidden="1"/>
    </xf>
    <xf numFmtId="0" fontId="15" fillId="0" borderId="113" xfId="0" applyFont="1" applyBorder="1" applyAlignment="1" applyProtection="1">
      <alignment horizontal="center" wrapText="1"/>
      <protection hidden="1"/>
    </xf>
    <xf numFmtId="0" fontId="11" fillId="3" borderId="0" xfId="0" applyFont="1" applyFill="1" applyAlignment="1" applyProtection="1">
      <alignment horizontal="center"/>
      <protection hidden="1"/>
    </xf>
    <xf numFmtId="0" fontId="15" fillId="3" borderId="0" xfId="0" applyFont="1" applyFill="1" applyAlignment="1" applyProtection="1">
      <alignment horizontal="center"/>
      <protection hidden="1"/>
    </xf>
    <xf numFmtId="0" fontId="11" fillId="3" borderId="75" xfId="0" applyFont="1" applyFill="1" applyBorder="1" applyAlignment="1" applyProtection="1">
      <alignment horizontal="center"/>
      <protection hidden="1"/>
    </xf>
    <xf numFmtId="0" fontId="0" fillId="0" borderId="86" xfId="0" applyBorder="1" applyAlignment="1" applyProtection="1">
      <alignment horizontal="center"/>
      <protection hidden="1"/>
    </xf>
    <xf numFmtId="2" fontId="11" fillId="3" borderId="78" xfId="0" applyNumberFormat="1" applyFont="1" applyFill="1" applyBorder="1" applyAlignment="1" applyProtection="1">
      <alignment horizontal="center"/>
      <protection hidden="1"/>
    </xf>
    <xf numFmtId="2" fontId="11" fillId="3" borderId="114" xfId="0" applyNumberFormat="1" applyFont="1" applyFill="1" applyBorder="1" applyAlignment="1" applyProtection="1">
      <alignment horizontal="center"/>
      <protection hidden="1"/>
    </xf>
    <xf numFmtId="0" fontId="15" fillId="0" borderId="11" xfId="0" applyFont="1" applyBorder="1" applyProtection="1">
      <protection hidden="1"/>
    </xf>
    <xf numFmtId="0" fontId="4" fillId="0" borderId="31" xfId="0" applyFont="1" applyBorder="1" applyProtection="1">
      <protection hidden="1"/>
    </xf>
    <xf numFmtId="0" fontId="11" fillId="8" borderId="0" xfId="0" applyFont="1" applyFill="1" applyProtection="1">
      <protection hidden="1"/>
    </xf>
    <xf numFmtId="0" fontId="0" fillId="0" borderId="0" xfId="0" applyAlignment="1">
      <alignment vertical="top" wrapText="1"/>
    </xf>
    <xf numFmtId="0" fontId="0" fillId="0" borderId="0" xfId="0" applyAlignment="1">
      <alignment vertical="top"/>
    </xf>
    <xf numFmtId="0" fontId="7" fillId="0" borderId="0" xfId="0" applyFont="1" applyAlignment="1">
      <alignment vertical="top"/>
    </xf>
    <xf numFmtId="0" fontId="11" fillId="8" borderId="0" xfId="0" applyFont="1" applyFill="1" applyAlignment="1" applyProtection="1">
      <alignment vertical="top"/>
      <protection hidden="1"/>
    </xf>
    <xf numFmtId="0" fontId="107" fillId="0" borderId="0" xfId="3" applyAlignment="1" applyProtection="1">
      <alignment vertical="top"/>
    </xf>
    <xf numFmtId="0" fontId="15" fillId="8" borderId="0" xfId="0" applyFont="1" applyFill="1" applyAlignment="1" applyProtection="1">
      <alignment vertical="top"/>
      <protection hidden="1"/>
    </xf>
    <xf numFmtId="0" fontId="0" fillId="8" borderId="0" xfId="0" applyFill="1" applyAlignment="1" applyProtection="1">
      <alignment vertical="top"/>
      <protection hidden="1"/>
    </xf>
    <xf numFmtId="0" fontId="108" fillId="8" borderId="0" xfId="3" applyFont="1" applyFill="1" applyAlignment="1" applyProtection="1">
      <alignment vertical="top"/>
      <protection hidden="1"/>
    </xf>
    <xf numFmtId="14" fontId="11" fillId="8" borderId="0" xfId="0" applyNumberFormat="1" applyFont="1" applyFill="1" applyAlignment="1" applyProtection="1">
      <alignment vertical="top"/>
      <protection hidden="1"/>
    </xf>
    <xf numFmtId="0" fontId="11" fillId="8" borderId="0" xfId="0" applyFont="1" applyFill="1" applyAlignment="1">
      <alignment vertical="top"/>
    </xf>
    <xf numFmtId="0" fontId="11" fillId="0" borderId="0" xfId="0" applyFont="1" applyAlignment="1">
      <alignment vertical="top"/>
    </xf>
    <xf numFmtId="0" fontId="11" fillId="0" borderId="0" xfId="0" applyFont="1"/>
    <xf numFmtId="2" fontId="15" fillId="0" borderId="11" xfId="0" applyNumberFormat="1" applyFont="1" applyBorder="1" applyProtection="1">
      <protection hidden="1"/>
    </xf>
    <xf numFmtId="0" fontId="1" fillId="0" borderId="11" xfId="0" applyFont="1" applyBorder="1" applyProtection="1">
      <protection hidden="1"/>
    </xf>
    <xf numFmtId="0" fontId="4" fillId="0" borderId="60" xfId="0" applyFont="1" applyBorder="1" applyProtection="1">
      <protection hidden="1"/>
    </xf>
    <xf numFmtId="9" fontId="15" fillId="0" borderId="11" xfId="0" applyNumberFormat="1" applyFont="1" applyBorder="1" applyAlignment="1" applyProtection="1">
      <alignment horizontal="center"/>
      <protection hidden="1"/>
    </xf>
    <xf numFmtId="9" fontId="0" fillId="0" borderId="60" xfId="0" applyNumberFormat="1" applyBorder="1" applyAlignment="1" applyProtection="1">
      <alignment horizontal="center"/>
      <protection hidden="1"/>
    </xf>
    <xf numFmtId="0" fontId="1" fillId="0" borderId="97" xfId="0" applyFont="1" applyBorder="1" applyProtection="1">
      <protection hidden="1"/>
    </xf>
    <xf numFmtId="0" fontId="1" fillId="0" borderId="21" xfId="0" applyFont="1" applyBorder="1" applyProtection="1">
      <protection hidden="1"/>
    </xf>
    <xf numFmtId="0" fontId="4" fillId="0" borderId="21" xfId="0" applyFont="1" applyBorder="1" applyAlignment="1" applyProtection="1">
      <alignment horizontal="center"/>
      <protection hidden="1"/>
    </xf>
    <xf numFmtId="0" fontId="4" fillId="0" borderId="21" xfId="0" applyFont="1" applyBorder="1" applyProtection="1">
      <protection hidden="1"/>
    </xf>
    <xf numFmtId="0" fontId="4" fillId="0" borderId="96" xfId="0" applyFont="1" applyBorder="1" applyProtection="1">
      <protection hidden="1"/>
    </xf>
    <xf numFmtId="1" fontId="11" fillId="6" borderId="13" xfId="0" applyNumberFormat="1" applyFont="1" applyFill="1" applyBorder="1" applyAlignment="1" applyProtection="1">
      <alignment horizontal="center"/>
      <protection locked="0" hidden="1"/>
    </xf>
    <xf numFmtId="0" fontId="4" fillId="0" borderId="16" xfId="0" applyFont="1" applyBorder="1" applyProtection="1">
      <protection hidden="1"/>
    </xf>
    <xf numFmtId="0" fontId="0" fillId="0" borderId="10" xfId="0" applyBorder="1" applyAlignment="1" applyProtection="1">
      <alignment horizontal="center"/>
      <protection hidden="1"/>
    </xf>
    <xf numFmtId="0" fontId="0" fillId="0" borderId="79" xfId="0" applyBorder="1" applyAlignment="1" applyProtection="1">
      <alignment horizontal="center"/>
      <protection hidden="1"/>
    </xf>
    <xf numFmtId="0" fontId="19" fillId="8" borderId="42" xfId="2" applyFill="1" applyBorder="1" applyAlignment="1" applyProtection="1">
      <alignment horizontal="left" wrapText="1"/>
      <protection hidden="1"/>
    </xf>
    <xf numFmtId="0" fontId="0" fillId="8" borderId="12" xfId="0" applyFill="1" applyBorder="1" applyProtection="1">
      <protection hidden="1"/>
    </xf>
    <xf numFmtId="0" fontId="0" fillId="8" borderId="14" xfId="0" applyFill="1" applyBorder="1" applyAlignment="1" applyProtection="1">
      <alignment horizontal="center"/>
      <protection hidden="1"/>
    </xf>
    <xf numFmtId="0" fontId="0" fillId="8" borderId="12" xfId="0" applyFill="1" applyBorder="1" applyAlignment="1" applyProtection="1">
      <alignment horizontal="center"/>
      <protection hidden="1"/>
    </xf>
    <xf numFmtId="0" fontId="4" fillId="8" borderId="13" xfId="0" applyFont="1" applyFill="1" applyBorder="1" applyAlignment="1" applyProtection="1">
      <alignment horizontal="center"/>
      <protection hidden="1"/>
    </xf>
    <xf numFmtId="0" fontId="87" fillId="8" borderId="22" xfId="0" applyFont="1" applyFill="1" applyBorder="1" applyAlignment="1" applyProtection="1">
      <alignment horizontal="center" vertical="center"/>
      <protection hidden="1"/>
    </xf>
    <xf numFmtId="0" fontId="0" fillId="8" borderId="42" xfId="0" applyFill="1" applyBorder="1" applyProtection="1">
      <protection hidden="1"/>
    </xf>
    <xf numFmtId="0" fontId="4" fillId="8" borderId="42" xfId="0" applyFont="1" applyFill="1" applyBorder="1" applyProtection="1">
      <protection hidden="1"/>
    </xf>
    <xf numFmtId="0" fontId="19" fillId="8" borderId="43" xfId="1" applyFill="1" applyBorder="1" applyAlignment="1" applyProtection="1">
      <alignment horizontal="left" wrapText="1"/>
      <protection hidden="1"/>
    </xf>
    <xf numFmtId="0" fontId="4" fillId="8" borderId="44" xfId="0" applyFont="1" applyFill="1" applyBorder="1" applyProtection="1">
      <protection hidden="1"/>
    </xf>
    <xf numFmtId="0" fontId="0" fillId="8" borderId="35" xfId="0" applyFill="1" applyBorder="1" applyProtection="1">
      <protection hidden="1"/>
    </xf>
    <xf numFmtId="0" fontId="0" fillId="8" borderId="33" xfId="0" applyFill="1" applyBorder="1" applyAlignment="1" applyProtection="1">
      <alignment horizontal="center"/>
      <protection hidden="1"/>
    </xf>
    <xf numFmtId="0" fontId="0" fillId="8" borderId="34" xfId="0" applyFill="1" applyBorder="1" applyAlignment="1" applyProtection="1">
      <alignment horizontal="center"/>
      <protection hidden="1"/>
    </xf>
    <xf numFmtId="0" fontId="21" fillId="8" borderId="35" xfId="0" applyFont="1" applyFill="1" applyBorder="1" applyAlignment="1" applyProtection="1">
      <alignment horizontal="center"/>
      <protection hidden="1"/>
    </xf>
    <xf numFmtId="0" fontId="4" fillId="8" borderId="33" xfId="0" applyFont="1" applyFill="1" applyBorder="1" applyAlignment="1" applyProtection="1">
      <alignment horizontal="center"/>
      <protection hidden="1"/>
    </xf>
    <xf numFmtId="0" fontId="87" fillId="8" borderId="18" xfId="0" applyFont="1" applyFill="1" applyBorder="1" applyAlignment="1" applyProtection="1">
      <alignment horizontal="center" vertical="center"/>
      <protection hidden="1"/>
    </xf>
    <xf numFmtId="0" fontId="11" fillId="0" borderId="54" xfId="0" applyFont="1" applyBorder="1" applyAlignment="1" applyProtection="1">
      <alignment horizontal="center"/>
      <protection hidden="1"/>
    </xf>
    <xf numFmtId="0" fontId="15" fillId="0" borderId="98" xfId="0" applyFont="1" applyBorder="1" applyAlignment="1" applyProtection="1">
      <alignment horizontal="center"/>
      <protection hidden="1"/>
    </xf>
    <xf numFmtId="0" fontId="11" fillId="2" borderId="98" xfId="0" applyFont="1" applyFill="1" applyBorder="1" applyAlignment="1" applyProtection="1">
      <alignment horizontal="center"/>
      <protection hidden="1"/>
    </xf>
    <xf numFmtId="0" fontId="11" fillId="0" borderId="98" xfId="0" applyFont="1" applyBorder="1" applyAlignment="1" applyProtection="1">
      <alignment horizontal="center"/>
      <protection hidden="1"/>
    </xf>
    <xf numFmtId="2" fontId="11" fillId="2" borderId="58" xfId="0" applyNumberFormat="1" applyFont="1" applyFill="1" applyBorder="1" applyAlignment="1" applyProtection="1">
      <alignment horizontal="center"/>
      <protection hidden="1"/>
    </xf>
    <xf numFmtId="0" fontId="11" fillId="8" borderId="14" xfId="0" applyFont="1" applyFill="1" applyBorder="1" applyAlignment="1" applyProtection="1">
      <alignment horizontal="center"/>
      <protection locked="0" hidden="1"/>
    </xf>
    <xf numFmtId="0" fontId="11" fillId="0" borderId="12" xfId="0" applyFont="1" applyBorder="1" applyAlignment="1" applyProtection="1">
      <alignment horizontal="right"/>
      <protection hidden="1"/>
    </xf>
    <xf numFmtId="0" fontId="11" fillId="0" borderId="35" xfId="0" applyFont="1" applyBorder="1" applyAlignment="1" applyProtection="1">
      <alignment horizontal="right"/>
      <protection hidden="1"/>
    </xf>
    <xf numFmtId="0" fontId="11" fillId="0" borderId="41" xfId="0" applyFont="1" applyBorder="1" applyAlignment="1" applyProtection="1">
      <alignment horizontal="right"/>
      <protection hidden="1"/>
    </xf>
    <xf numFmtId="0" fontId="11" fillId="0" borderId="82" xfId="0" applyFont="1" applyBorder="1" applyProtection="1">
      <protection hidden="1"/>
    </xf>
    <xf numFmtId="0" fontId="15" fillId="0" borderId="15" xfId="0" applyFont="1" applyBorder="1" applyProtection="1">
      <protection hidden="1"/>
    </xf>
    <xf numFmtId="0" fontId="15" fillId="0" borderId="16" xfId="0" applyFont="1" applyBorder="1" applyProtection="1">
      <protection hidden="1"/>
    </xf>
    <xf numFmtId="0" fontId="4" fillId="6" borderId="0" xfId="0" applyFont="1" applyFill="1" applyProtection="1">
      <protection locked="0" hidden="1"/>
    </xf>
    <xf numFmtId="0" fontId="0" fillId="6" borderId="0" xfId="0" applyFill="1" applyProtection="1">
      <protection locked="0"/>
    </xf>
    <xf numFmtId="0" fontId="11" fillId="6" borderId="118" xfId="0" applyFont="1" applyFill="1" applyBorder="1" applyProtection="1">
      <protection locked="0" hidden="1"/>
    </xf>
    <xf numFmtId="0" fontId="0" fillId="6" borderId="118" xfId="0" applyFill="1" applyBorder="1" applyProtection="1">
      <protection locked="0" hidden="1"/>
    </xf>
    <xf numFmtId="9" fontId="15" fillId="0" borderId="11" xfId="0" applyNumberFormat="1" applyFont="1" applyBorder="1" applyAlignment="1" applyProtection="1">
      <alignment horizontal="center"/>
      <protection hidden="1"/>
    </xf>
    <xf numFmtId="9" fontId="0" fillId="0" borderId="11" xfId="0" applyNumberFormat="1" applyBorder="1" applyAlignment="1" applyProtection="1">
      <alignment horizontal="center"/>
      <protection hidden="1"/>
    </xf>
    <xf numFmtId="0" fontId="11" fillId="0" borderId="0" xfId="0" applyFont="1" applyAlignment="1" applyProtection="1">
      <alignment wrapText="1"/>
      <protection hidden="1"/>
    </xf>
    <xf numFmtId="0" fontId="0" fillId="0" borderId="0" xfId="0" applyAlignment="1">
      <alignment wrapText="1"/>
    </xf>
    <xf numFmtId="0" fontId="11" fillId="0" borderId="10" xfId="0" applyFont="1" applyBorder="1" applyProtection="1">
      <protection hidden="1"/>
    </xf>
    <xf numFmtId="0" fontId="0" fillId="0" borderId="11" xfId="0" applyBorder="1" applyProtection="1">
      <protection hidden="1"/>
    </xf>
    <xf numFmtId="9" fontId="15" fillId="0" borderId="7" xfId="0" applyNumberFormat="1" applyFont="1" applyBorder="1" applyAlignment="1" applyProtection="1">
      <alignment horizontal="center"/>
      <protection hidden="1"/>
    </xf>
    <xf numFmtId="0" fontId="0" fillId="0" borderId="7" xfId="0" applyBorder="1"/>
    <xf numFmtId="0" fontId="21" fillId="2" borderId="14" xfId="0" applyFont="1" applyFill="1" applyBorder="1" applyAlignment="1" applyProtection="1">
      <alignment horizontal="center"/>
      <protection hidden="1"/>
    </xf>
    <xf numFmtId="0" fontId="21" fillId="2" borderId="12" xfId="0" applyFont="1" applyFill="1" applyBorder="1" applyAlignment="1" applyProtection="1">
      <alignment horizontal="center"/>
      <protection hidden="1"/>
    </xf>
    <xf numFmtId="0" fontId="26" fillId="0" borderId="20" xfId="0" applyFont="1" applyBorder="1" applyAlignment="1" applyProtection="1">
      <alignment horizontal="center" vertical="center" wrapText="1"/>
      <protection hidden="1"/>
    </xf>
    <xf numFmtId="0" fontId="15" fillId="0" borderId="29" xfId="0" applyFont="1" applyBorder="1" applyAlignment="1" applyProtection="1">
      <alignment horizontal="center" vertical="center" wrapText="1"/>
      <protection hidden="1"/>
    </xf>
    <xf numFmtId="0" fontId="26" fillId="0" borderId="52" xfId="0" applyFont="1" applyBorder="1" applyAlignment="1" applyProtection="1">
      <alignment horizontal="center" vertical="center" wrapText="1"/>
      <protection hidden="1"/>
    </xf>
    <xf numFmtId="0" fontId="15" fillId="0" borderId="93" xfId="0" applyFont="1" applyBorder="1" applyAlignment="1" applyProtection="1">
      <alignment horizontal="center" vertical="center" wrapText="1"/>
      <protection hidden="1"/>
    </xf>
    <xf numFmtId="0" fontId="15" fillId="0" borderId="10" xfId="0" applyFont="1" applyBorder="1" applyProtection="1">
      <protection hidden="1"/>
    </xf>
    <xf numFmtId="0" fontId="15" fillId="0" borderId="11" xfId="0" applyFont="1" applyBorder="1" applyProtection="1">
      <protection hidden="1"/>
    </xf>
    <xf numFmtId="0" fontId="11" fillId="0" borderId="11" xfId="0" applyFont="1" applyBorder="1" applyProtection="1">
      <protection hidden="1"/>
    </xf>
    <xf numFmtId="0" fontId="11" fillId="0" borderId="91" xfId="0" applyFont="1" applyBorder="1" applyAlignment="1" applyProtection="1">
      <alignment vertical="center" wrapText="1"/>
      <protection hidden="1"/>
    </xf>
    <xf numFmtId="0" fontId="0" fillId="0" borderId="92" xfId="0" applyBorder="1"/>
    <xf numFmtId="0" fontId="11" fillId="5" borderId="115" xfId="0" applyFont="1" applyFill="1" applyBorder="1" applyAlignment="1" applyProtection="1">
      <alignment vertical="center"/>
      <protection locked="0" hidden="1"/>
    </xf>
    <xf numFmtId="0" fontId="11" fillId="5" borderId="116" xfId="0" applyFont="1" applyFill="1" applyBorder="1" applyAlignment="1" applyProtection="1">
      <alignment vertical="center"/>
      <protection locked="0" hidden="1"/>
    </xf>
    <xf numFmtId="0" fontId="11" fillId="0" borderId="88" xfId="0" applyFont="1" applyBorder="1" applyAlignment="1" applyProtection="1">
      <alignment horizontal="right" vertical="center" wrapText="1"/>
      <protection hidden="1"/>
    </xf>
    <xf numFmtId="0" fontId="11" fillId="0" borderId="128" xfId="0" applyFont="1" applyBorder="1" applyAlignment="1" applyProtection="1">
      <alignment vertical="center" wrapText="1"/>
      <protection hidden="1"/>
    </xf>
    <xf numFmtId="0" fontId="11" fillId="5" borderId="55" xfId="0" applyFont="1" applyFill="1" applyBorder="1" applyAlignment="1" applyProtection="1">
      <alignment horizontal="left" vertical="center"/>
      <protection locked="0" hidden="1"/>
    </xf>
    <xf numFmtId="0" fontId="11" fillId="5" borderId="129" xfId="0" applyFont="1" applyFill="1" applyBorder="1" applyAlignment="1" applyProtection="1">
      <alignment horizontal="left" vertical="center"/>
      <protection locked="0" hidden="1"/>
    </xf>
    <xf numFmtId="0" fontId="4" fillId="0" borderId="92" xfId="0" applyFont="1" applyBorder="1" applyAlignment="1">
      <alignment vertical="center"/>
    </xf>
    <xf numFmtId="0" fontId="17" fillId="0" borderId="2" xfId="0" applyFont="1" applyBorder="1" applyAlignment="1" applyProtection="1">
      <alignment horizontal="left" vertical="center" wrapText="1"/>
      <protection hidden="1"/>
    </xf>
    <xf numFmtId="0" fontId="18" fillId="0" borderId="2" xfId="0" applyFont="1" applyBorder="1" applyAlignment="1">
      <alignment horizontal="left" vertical="center" wrapText="1"/>
    </xf>
    <xf numFmtId="0" fontId="15" fillId="0" borderId="3" xfId="0" applyFont="1" applyBorder="1" applyAlignment="1" applyProtection="1">
      <alignment vertical="center" wrapText="1"/>
      <protection hidden="1"/>
    </xf>
    <xf numFmtId="0" fontId="1" fillId="0" borderId="92" xfId="0" applyFont="1" applyBorder="1"/>
    <xf numFmtId="0" fontId="11" fillId="5" borderId="115" xfId="0" applyFont="1" applyFill="1" applyBorder="1" applyAlignment="1" applyProtection="1">
      <alignment vertical="center" wrapText="1"/>
      <protection locked="0" hidden="1"/>
    </xf>
    <xf numFmtId="0" fontId="27" fillId="5" borderId="116" xfId="0" applyFont="1" applyFill="1" applyBorder="1" applyAlignment="1" applyProtection="1">
      <alignment vertical="center" wrapText="1"/>
      <protection locked="0" hidden="1"/>
    </xf>
    <xf numFmtId="0" fontId="11" fillId="5" borderId="55" xfId="0" applyFont="1" applyFill="1" applyBorder="1" applyAlignment="1" applyProtection="1">
      <alignment vertical="center" wrapText="1"/>
      <protection locked="0" hidden="1"/>
    </xf>
    <xf numFmtId="0" fontId="11" fillId="5" borderId="55" xfId="0" applyFont="1" applyFill="1" applyBorder="1" applyProtection="1">
      <protection locked="0" hidden="1"/>
    </xf>
    <xf numFmtId="0" fontId="11" fillId="5" borderId="124" xfId="0" applyFont="1" applyFill="1" applyBorder="1" applyProtection="1">
      <protection locked="0" hidden="1"/>
    </xf>
    <xf numFmtId="0" fontId="11" fillId="0" borderId="125" xfId="0" applyFont="1" applyBorder="1" applyAlignment="1" applyProtection="1">
      <alignment horizontal="right" vertical="center" wrapText="1"/>
      <protection hidden="1"/>
    </xf>
    <xf numFmtId="49" fontId="15" fillId="5" borderId="126" xfId="0" applyNumberFormat="1" applyFont="1" applyFill="1" applyBorder="1" applyAlignment="1" applyProtection="1">
      <alignment horizontal="center" vertical="center"/>
      <protection locked="0" hidden="1"/>
    </xf>
    <xf numFmtId="49" fontId="15" fillId="5" borderId="127" xfId="0" applyNumberFormat="1" applyFont="1" applyFill="1" applyBorder="1" applyAlignment="1" applyProtection="1">
      <alignment horizontal="center" vertical="center"/>
      <protection locked="0" hidden="1"/>
    </xf>
    <xf numFmtId="0" fontId="2" fillId="0" borderId="0" xfId="0" applyFont="1" applyAlignment="1" applyProtection="1">
      <alignment horizontal="left" vertical="center" wrapText="1"/>
      <protection hidden="1"/>
    </xf>
    <xf numFmtId="0" fontId="11" fillId="5" borderId="92" xfId="0" applyFont="1" applyFill="1" applyBorder="1" applyAlignment="1" applyProtection="1">
      <alignment vertical="center" wrapText="1"/>
      <protection locked="0" hidden="1"/>
    </xf>
    <xf numFmtId="0" fontId="11" fillId="5" borderId="92" xfId="0" applyFont="1" applyFill="1" applyBorder="1" applyProtection="1">
      <protection locked="0" hidden="1"/>
    </xf>
    <xf numFmtId="0" fontId="11" fillId="5" borderId="90" xfId="0" applyFont="1" applyFill="1" applyBorder="1" applyProtection="1">
      <protection locked="0" hidden="1"/>
    </xf>
    <xf numFmtId="0" fontId="7" fillId="0" borderId="0" xfId="0" applyFont="1" applyAlignment="1" applyProtection="1">
      <alignment horizontal="right" vertical="center" wrapText="1"/>
      <protection hidden="1"/>
    </xf>
    <xf numFmtId="0" fontId="11" fillId="5" borderId="124" xfId="0" applyFont="1" applyFill="1" applyBorder="1" applyAlignment="1" applyProtection="1">
      <alignment horizontal="left" vertical="center"/>
      <protection locked="0" hidden="1"/>
    </xf>
    <xf numFmtId="0" fontId="26" fillId="0" borderId="47"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93" fillId="0" borderId="0" xfId="0" applyFont="1" applyAlignment="1" applyProtection="1">
      <alignment horizontal="right"/>
      <protection hidden="1"/>
    </xf>
    <xf numFmtId="0" fontId="75" fillId="0" borderId="19" xfId="0" applyFont="1" applyBorder="1" applyAlignment="1" applyProtection="1">
      <alignment horizontal="center" vertical="center" textRotation="90"/>
      <protection hidden="1"/>
    </xf>
    <xf numFmtId="0" fontId="75" fillId="0" borderId="5" xfId="0" applyFont="1" applyBorder="1" applyAlignment="1">
      <alignment horizontal="center" textRotation="90"/>
    </xf>
    <xf numFmtId="0" fontId="75" fillId="0" borderId="27" xfId="0" applyFont="1" applyBorder="1" applyAlignment="1">
      <alignment horizontal="center" textRotation="90"/>
    </xf>
    <xf numFmtId="0" fontId="11" fillId="0" borderId="117" xfId="0" applyFont="1" applyBorder="1" applyAlignment="1" applyProtection="1">
      <alignment horizontal="left" wrapText="1"/>
      <protection hidden="1"/>
    </xf>
    <xf numFmtId="0" fontId="0" fillId="0" borderId="118" xfId="0" applyBorder="1"/>
    <xf numFmtId="0" fontId="11" fillId="5" borderId="119" xfId="0" applyFont="1" applyFill="1" applyBorder="1" applyAlignment="1" applyProtection="1">
      <alignment vertical="center"/>
      <protection locked="0" hidden="1"/>
    </xf>
    <xf numFmtId="0" fontId="11" fillId="5" borderId="120" xfId="0" applyFont="1" applyFill="1" applyBorder="1" applyAlignment="1" applyProtection="1">
      <alignment vertical="center"/>
      <protection locked="0" hidden="1"/>
    </xf>
    <xf numFmtId="0" fontId="11" fillId="5" borderId="117" xfId="0" applyFont="1" applyFill="1" applyBorder="1" applyAlignment="1" applyProtection="1">
      <alignment vertical="center"/>
      <protection locked="0" hidden="1"/>
    </xf>
    <xf numFmtId="0" fontId="4" fillId="0" borderId="121" xfId="0" applyFont="1" applyBorder="1" applyAlignment="1">
      <alignment vertical="center"/>
    </xf>
    <xf numFmtId="0" fontId="4" fillId="0" borderId="121" xfId="0" applyFont="1" applyBorder="1"/>
    <xf numFmtId="0" fontId="46" fillId="5" borderId="121" xfId="0" applyFont="1" applyFill="1" applyBorder="1" applyAlignment="1" applyProtection="1">
      <alignment horizontal="center" vertical="center"/>
      <protection locked="0" hidden="1"/>
    </xf>
    <xf numFmtId="0" fontId="46" fillId="5" borderId="122" xfId="0" applyFont="1" applyFill="1" applyBorder="1" applyAlignment="1" applyProtection="1">
      <alignment horizontal="center" vertical="center"/>
      <protection locked="0" hidden="1"/>
    </xf>
    <xf numFmtId="0" fontId="4" fillId="0" borderId="55" xfId="0" applyFont="1" applyBorder="1" applyAlignment="1" applyProtection="1">
      <alignment vertical="center"/>
      <protection hidden="1"/>
    </xf>
    <xf numFmtId="0" fontId="11" fillId="5" borderId="121" xfId="0" applyFont="1" applyFill="1" applyBorder="1" applyAlignment="1" applyProtection="1">
      <alignment vertical="center" wrapText="1"/>
      <protection locked="0" hidden="1"/>
    </xf>
    <xf numFmtId="0" fontId="0" fillId="5" borderId="121" xfId="0" applyFill="1" applyBorder="1" applyAlignment="1" applyProtection="1">
      <alignment vertical="center"/>
      <protection locked="0" hidden="1"/>
    </xf>
    <xf numFmtId="0" fontId="0" fillId="5" borderId="122" xfId="0" applyFill="1" applyBorder="1" applyAlignment="1" applyProtection="1">
      <alignment vertical="center"/>
      <protection locked="0" hidden="1"/>
    </xf>
    <xf numFmtId="0" fontId="11" fillId="0" borderId="5" xfId="0" applyFont="1" applyBorder="1" applyAlignment="1" applyProtection="1">
      <alignment vertical="center" wrapText="1"/>
      <protection hidden="1"/>
    </xf>
    <xf numFmtId="0" fontId="0" fillId="0" borderId="123" xfId="0" applyBorder="1" applyAlignment="1">
      <alignment vertical="center"/>
    </xf>
    <xf numFmtId="0" fontId="11" fillId="5" borderId="92" xfId="0" applyFont="1" applyFill="1" applyBorder="1" applyAlignment="1" applyProtection="1">
      <alignment horizontal="center" vertical="center"/>
      <protection locked="0" hidden="1"/>
    </xf>
    <xf numFmtId="0" fontId="11" fillId="5" borderId="90" xfId="0" applyFont="1" applyFill="1" applyBorder="1" applyAlignment="1" applyProtection="1">
      <alignment horizontal="center" vertical="center"/>
      <protection locked="0" hidden="1"/>
    </xf>
    <xf numFmtId="0" fontId="4" fillId="0" borderId="131" xfId="0" applyFont="1" applyBorder="1" applyAlignment="1" applyProtection="1">
      <alignment horizontal="center" textRotation="90" wrapText="1"/>
      <protection hidden="1"/>
    </xf>
    <xf numFmtId="0" fontId="4" fillId="0" borderId="87" xfId="0" applyFont="1" applyBorder="1" applyAlignment="1" applyProtection="1">
      <alignment horizontal="center" textRotation="90" wrapText="1"/>
      <protection hidden="1"/>
    </xf>
    <xf numFmtId="0" fontId="4" fillId="0" borderId="141" xfId="0" applyFont="1" applyBorder="1" applyAlignment="1" applyProtection="1">
      <alignment horizontal="center"/>
      <protection hidden="1"/>
    </xf>
    <xf numFmtId="0" fontId="4" fillId="0" borderId="72" xfId="0" applyFont="1" applyBorder="1" applyAlignment="1" applyProtection="1">
      <alignment horizontal="center"/>
      <protection hidden="1"/>
    </xf>
    <xf numFmtId="0" fontId="5" fillId="0" borderId="139" xfId="0" applyFont="1" applyBorder="1" applyAlignment="1" applyProtection="1">
      <alignment horizontal="center" textRotation="90" wrapText="1"/>
      <protection hidden="1"/>
    </xf>
    <xf numFmtId="0" fontId="5" fillId="0" borderId="102" xfId="0" applyFont="1" applyBorder="1" applyAlignment="1" applyProtection="1">
      <alignment horizontal="center" textRotation="90" wrapText="1"/>
      <protection hidden="1"/>
    </xf>
    <xf numFmtId="0" fontId="16" fillId="2" borderId="132" xfId="0" applyFont="1" applyFill="1" applyBorder="1" applyAlignment="1" applyProtection="1">
      <alignment horizontal="center"/>
      <protection hidden="1"/>
    </xf>
    <xf numFmtId="0" fontId="16" fillId="2" borderId="134" xfId="0" applyFont="1" applyFill="1" applyBorder="1" applyAlignment="1" applyProtection="1">
      <alignment horizontal="center"/>
      <protection hidden="1"/>
    </xf>
    <xf numFmtId="0" fontId="15" fillId="0" borderId="95" xfId="0" applyFont="1" applyBorder="1" applyAlignment="1" applyProtection="1">
      <alignment horizontal="center" wrapText="1"/>
      <protection hidden="1"/>
    </xf>
    <xf numFmtId="0" fontId="15" fillId="0" borderId="98" xfId="0" applyFont="1" applyBorder="1" applyAlignment="1" applyProtection="1">
      <alignment horizontal="center" wrapText="1"/>
      <protection hidden="1"/>
    </xf>
    <xf numFmtId="0" fontId="15" fillId="0" borderId="136" xfId="0" applyFont="1" applyBorder="1" applyAlignment="1" applyProtection="1">
      <alignment horizontal="center" wrapText="1"/>
      <protection hidden="1"/>
    </xf>
    <xf numFmtId="0" fontId="15" fillId="0" borderId="138" xfId="0" applyFont="1" applyBorder="1" applyAlignment="1">
      <alignment horizontal="center" wrapText="1"/>
    </xf>
    <xf numFmtId="0" fontId="4" fillId="0" borderId="135" xfId="0" applyFont="1" applyBorder="1" applyAlignment="1" applyProtection="1">
      <alignment horizontal="center" textRotation="90" wrapText="1"/>
      <protection hidden="1"/>
    </xf>
    <xf numFmtId="0" fontId="4" fillId="0" borderId="114" xfId="0" applyFont="1" applyBorder="1" applyAlignment="1" applyProtection="1">
      <alignment horizontal="center" textRotation="90" wrapText="1"/>
      <protection hidden="1"/>
    </xf>
    <xf numFmtId="0" fontId="15" fillId="0" borderId="135" xfId="0" applyFont="1" applyBorder="1" applyAlignment="1" applyProtection="1">
      <alignment horizontal="center" wrapText="1"/>
      <protection hidden="1"/>
    </xf>
    <xf numFmtId="0" fontId="15" fillId="0" borderId="114" xfId="0" applyFont="1" applyBorder="1" applyAlignment="1">
      <alignment horizontal="center" wrapText="1"/>
    </xf>
    <xf numFmtId="0" fontId="15" fillId="0" borderId="145" xfId="0" applyFont="1" applyBorder="1" applyAlignment="1" applyProtection="1">
      <alignment horizontal="center" wrapText="1"/>
      <protection hidden="1"/>
    </xf>
    <xf numFmtId="0" fontId="15" fillId="0" borderId="100" xfId="0" applyFont="1" applyBorder="1" applyAlignment="1" applyProtection="1">
      <alignment horizontal="center" wrapText="1"/>
      <protection hidden="1"/>
    </xf>
    <xf numFmtId="0" fontId="4" fillId="0" borderId="106" xfId="0" applyFont="1" applyBorder="1" applyAlignment="1" applyProtection="1">
      <alignment horizontal="center" textRotation="90" wrapText="1"/>
      <protection hidden="1"/>
    </xf>
    <xf numFmtId="0" fontId="0" fillId="0" borderId="108" xfId="0" applyBorder="1" applyAlignment="1">
      <alignment horizontal="center" textRotation="90" wrapText="1"/>
    </xf>
    <xf numFmtId="0" fontId="16" fillId="0" borderId="144" xfId="0" applyFont="1" applyBorder="1" applyAlignment="1" applyProtection="1">
      <alignment horizontal="center"/>
      <protection hidden="1"/>
    </xf>
    <xf numFmtId="0" fontId="0" fillId="0" borderId="102" xfId="0" applyBorder="1" applyAlignment="1" applyProtection="1">
      <alignment horizontal="center"/>
      <protection hidden="1"/>
    </xf>
    <xf numFmtId="0" fontId="25" fillId="0" borderId="19" xfId="0" applyFont="1" applyBorder="1" applyAlignment="1" applyProtection="1">
      <alignment horizontal="left" wrapText="1"/>
      <protection hidden="1"/>
    </xf>
    <xf numFmtId="0" fontId="10" fillId="0" borderId="20" xfId="0" applyFont="1" applyBorder="1" applyAlignment="1" applyProtection="1">
      <alignment horizontal="left" wrapText="1"/>
      <protection hidden="1"/>
    </xf>
    <xf numFmtId="0" fontId="10" fillId="0" borderId="93" xfId="0" applyFont="1" applyBorder="1" applyAlignment="1" applyProtection="1">
      <alignment horizontal="left" wrapText="1"/>
      <protection hidden="1"/>
    </xf>
    <xf numFmtId="0" fontId="10" fillId="0" borderId="24" xfId="0" applyFont="1" applyBorder="1" applyAlignment="1" applyProtection="1">
      <alignment horizontal="left" wrapText="1"/>
      <protection hidden="1"/>
    </xf>
    <xf numFmtId="0" fontId="10" fillId="0" borderId="2" xfId="0" applyFont="1" applyBorder="1" applyAlignment="1" applyProtection="1">
      <alignment horizontal="left" wrapText="1"/>
      <protection hidden="1"/>
    </xf>
    <xf numFmtId="0" fontId="10" fillId="0" borderId="41" xfId="0" applyFont="1" applyBorder="1" applyAlignment="1" applyProtection="1">
      <alignment horizontal="left" wrapText="1"/>
      <protection hidden="1"/>
    </xf>
    <xf numFmtId="0" fontId="95" fillId="0" borderId="0" xfId="0" applyFont="1" applyAlignment="1" applyProtection="1">
      <alignment textRotation="90" wrapText="1"/>
      <protection hidden="1"/>
    </xf>
    <xf numFmtId="0" fontId="16" fillId="0" borderId="105" xfId="0" applyFont="1" applyBorder="1" applyAlignment="1" applyProtection="1">
      <alignment horizontal="center"/>
      <protection hidden="1"/>
    </xf>
    <xf numFmtId="0" fontId="0" fillId="0" borderId="21"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7" xfId="0" applyBorder="1" applyAlignment="1" applyProtection="1">
      <alignment horizontal="center"/>
      <protection hidden="1"/>
    </xf>
    <xf numFmtId="0" fontId="11" fillId="0" borderId="10" xfId="0" applyFont="1" applyBorder="1" applyAlignment="1" applyProtection="1">
      <alignment horizontal="left"/>
      <protection hidden="1"/>
    </xf>
    <xf numFmtId="0" fontId="11" fillId="0" borderId="11" xfId="0" applyFont="1" applyBorder="1" applyAlignment="1" applyProtection="1">
      <alignment horizontal="left"/>
      <protection hidden="1"/>
    </xf>
    <xf numFmtId="0" fontId="15" fillId="3" borderId="10" xfId="0" applyFont="1" applyFill="1" applyBorder="1" applyProtection="1">
      <protection hidden="1"/>
    </xf>
    <xf numFmtId="0" fontId="15" fillId="3" borderId="11" xfId="0" applyFont="1" applyFill="1" applyBorder="1" applyProtection="1">
      <protection hidden="1"/>
    </xf>
    <xf numFmtId="0" fontId="16" fillId="0" borderId="33" xfId="0" applyFont="1" applyBorder="1" applyAlignment="1" applyProtection="1">
      <alignment horizontal="center"/>
      <protection hidden="1"/>
    </xf>
    <xf numFmtId="0" fontId="0" fillId="0" borderId="87" xfId="0" applyBorder="1" applyAlignment="1" applyProtection="1">
      <alignment horizontal="center"/>
      <protection hidden="1"/>
    </xf>
    <xf numFmtId="0" fontId="16" fillId="0" borderId="132" xfId="0" applyFont="1" applyBorder="1" applyAlignment="1" applyProtection="1">
      <alignment horizontal="center"/>
      <protection hidden="1"/>
    </xf>
    <xf numFmtId="0" fontId="0" fillId="0" borderId="133" xfId="0" applyBorder="1" applyAlignment="1" applyProtection="1">
      <alignment horizontal="center"/>
      <protection hidden="1"/>
    </xf>
    <xf numFmtId="0" fontId="0" fillId="0" borderId="134" xfId="0" applyBorder="1" applyAlignment="1" applyProtection="1">
      <alignment horizontal="center"/>
      <protection hidden="1"/>
    </xf>
    <xf numFmtId="0" fontId="21" fillId="0" borderId="5" xfId="0" applyFont="1" applyBorder="1" applyAlignment="1" applyProtection="1">
      <alignment textRotation="90" wrapText="1"/>
      <protection hidden="1"/>
    </xf>
    <xf numFmtId="0" fontId="76" fillId="0" borderId="5" xfId="0" applyFont="1" applyBorder="1" applyAlignment="1" applyProtection="1">
      <alignment textRotation="90" wrapText="1"/>
      <protection hidden="1"/>
    </xf>
    <xf numFmtId="0" fontId="15" fillId="0" borderId="146" xfId="0" applyFont="1" applyBorder="1" applyAlignment="1" applyProtection="1">
      <alignment horizontal="center" wrapText="1"/>
      <protection hidden="1"/>
    </xf>
    <xf numFmtId="0" fontId="4" fillId="0" borderId="132" xfId="0" applyFont="1" applyBorder="1" applyAlignment="1" applyProtection="1">
      <alignment horizontal="center" textRotation="90" wrapText="1"/>
      <protection hidden="1"/>
    </xf>
    <xf numFmtId="0" fontId="4" fillId="0" borderId="134" xfId="0" applyFont="1" applyBorder="1" applyAlignment="1" applyProtection="1">
      <alignment horizontal="center" textRotation="90" wrapText="1"/>
      <protection hidden="1"/>
    </xf>
    <xf numFmtId="0" fontId="4" fillId="2" borderId="131" xfId="0" applyFont="1" applyFill="1" applyBorder="1" applyAlignment="1" applyProtection="1">
      <alignment horizontal="center" textRotation="90" wrapText="1"/>
      <protection hidden="1"/>
    </xf>
    <xf numFmtId="0" fontId="4" fillId="2" borderId="36" xfId="0" applyFont="1" applyFill="1" applyBorder="1" applyAlignment="1" applyProtection="1">
      <alignment horizontal="center" textRotation="90"/>
      <protection hidden="1"/>
    </xf>
    <xf numFmtId="0" fontId="26" fillId="0" borderId="49" xfId="0" applyFont="1" applyBorder="1" applyAlignment="1" applyProtection="1">
      <alignment horizontal="left" vertical="top" wrapText="1"/>
      <protection hidden="1"/>
    </xf>
    <xf numFmtId="0" fontId="26" fillId="0" borderId="50" xfId="0" applyFont="1" applyBorder="1" applyAlignment="1" applyProtection="1">
      <alignment horizontal="left" vertical="top" wrapText="1"/>
      <protection hidden="1"/>
    </xf>
    <xf numFmtId="0" fontId="11" fillId="0" borderId="9" xfId="0" applyFont="1" applyBorder="1" applyAlignment="1" applyProtection="1">
      <alignment horizontal="right" vertical="center" wrapText="1"/>
      <protection hidden="1"/>
    </xf>
    <xf numFmtId="0" fontId="11" fillId="0" borderId="15" xfId="0" applyFont="1" applyBorder="1" applyAlignment="1" applyProtection="1">
      <alignment horizontal="left"/>
      <protection hidden="1"/>
    </xf>
    <xf numFmtId="0" fontId="11" fillId="0" borderId="16" xfId="0" applyFont="1" applyBorder="1" applyAlignment="1" applyProtection="1">
      <alignment horizontal="left"/>
      <protection hidden="1"/>
    </xf>
    <xf numFmtId="0" fontId="11" fillId="0" borderId="97" xfId="0" applyFont="1" applyBorder="1" applyAlignment="1" applyProtection="1">
      <alignment horizontal="left"/>
      <protection hidden="1"/>
    </xf>
    <xf numFmtId="0" fontId="11" fillId="0" borderId="21" xfId="0" applyFont="1" applyBorder="1" applyAlignment="1" applyProtection="1">
      <alignment horizontal="left"/>
      <protection hidden="1"/>
    </xf>
    <xf numFmtId="0" fontId="4" fillId="0" borderId="139" xfId="0" applyFont="1" applyBorder="1" applyAlignment="1" applyProtection="1">
      <alignment horizontal="center" textRotation="90" wrapText="1"/>
      <protection hidden="1"/>
    </xf>
    <xf numFmtId="0" fontId="4" fillId="0" borderId="102" xfId="0" applyFont="1" applyBorder="1" applyAlignment="1" applyProtection="1">
      <alignment horizontal="center" textRotation="90" wrapText="1"/>
      <protection hidden="1"/>
    </xf>
    <xf numFmtId="0" fontId="4" fillId="2" borderId="87" xfId="0" applyFont="1" applyFill="1" applyBorder="1" applyAlignment="1" applyProtection="1">
      <alignment horizontal="center" textRotation="90"/>
      <protection hidden="1"/>
    </xf>
    <xf numFmtId="0" fontId="11" fillId="0" borderId="15" xfId="0" applyFont="1" applyBorder="1" applyAlignment="1" applyProtection="1">
      <alignment vertical="center" wrapText="1"/>
      <protection hidden="1"/>
    </xf>
    <xf numFmtId="0" fontId="11" fillId="0" borderId="16" xfId="0" applyFont="1" applyBorder="1" applyAlignment="1" applyProtection="1">
      <alignment vertical="center" wrapText="1"/>
      <protection hidden="1"/>
    </xf>
    <xf numFmtId="0" fontId="11" fillId="0" borderId="8" xfId="0" applyFont="1" applyBorder="1" applyProtection="1">
      <protection hidden="1"/>
    </xf>
    <xf numFmtId="0" fontId="11" fillId="0" borderId="9" xfId="0" applyFont="1" applyBorder="1" applyProtection="1">
      <protection hidden="1"/>
    </xf>
    <xf numFmtId="0" fontId="4" fillId="0" borderId="140" xfId="0" applyFont="1" applyBorder="1" applyAlignment="1" applyProtection="1">
      <alignment horizontal="center" textRotation="90" wrapText="1"/>
      <protection hidden="1"/>
    </xf>
    <xf numFmtId="0" fontId="25" fillId="0" borderId="20" xfId="0" applyFont="1" applyBorder="1" applyAlignment="1" applyProtection="1">
      <alignment horizontal="left" wrapText="1"/>
      <protection hidden="1"/>
    </xf>
    <xf numFmtId="0" fontId="25" fillId="0" borderId="5" xfId="0" applyFont="1" applyBorder="1" applyAlignment="1" applyProtection="1">
      <alignment horizontal="left" wrapText="1"/>
      <protection hidden="1"/>
    </xf>
    <xf numFmtId="0" fontId="25" fillId="0" borderId="0" xfId="0" applyFont="1" applyAlignment="1" applyProtection="1">
      <alignment horizontal="left" wrapText="1"/>
      <protection hidden="1"/>
    </xf>
    <xf numFmtId="0" fontId="25" fillId="0" borderId="27" xfId="0" applyFont="1" applyBorder="1" applyAlignment="1" applyProtection="1">
      <alignment horizontal="left" wrapText="1"/>
      <protection hidden="1"/>
    </xf>
    <xf numFmtId="0" fontId="25" fillId="0" borderId="7" xfId="0" applyFont="1" applyBorder="1" applyAlignment="1" applyProtection="1">
      <alignment horizontal="left" wrapText="1"/>
      <protection hidden="1"/>
    </xf>
    <xf numFmtId="0" fontId="78" fillId="0" borderId="7" xfId="0" applyFont="1" applyBorder="1" applyAlignment="1" applyProtection="1">
      <alignment horizontal="right" wrapText="1"/>
      <protection hidden="1"/>
    </xf>
    <xf numFmtId="0" fontId="78" fillId="0" borderId="82" xfId="0" applyFont="1" applyBorder="1" applyAlignment="1" applyProtection="1">
      <alignment horizontal="right" wrapText="1"/>
      <protection hidden="1"/>
    </xf>
    <xf numFmtId="0" fontId="4" fillId="0" borderId="141" xfId="0" applyFont="1" applyBorder="1" applyAlignment="1" applyProtection="1">
      <alignment horizontal="center" wrapText="1"/>
      <protection hidden="1"/>
    </xf>
    <xf numFmtId="0" fontId="4" fillId="0" borderId="142" xfId="0" applyFont="1" applyBorder="1" applyAlignment="1" applyProtection="1">
      <alignment horizontal="center" wrapText="1"/>
      <protection hidden="1"/>
    </xf>
    <xf numFmtId="0" fontId="4" fillId="0" borderId="143" xfId="0" applyFont="1" applyBorder="1" applyAlignment="1" applyProtection="1">
      <alignment horizontal="center" wrapText="1"/>
      <protection hidden="1"/>
    </xf>
    <xf numFmtId="0" fontId="11" fillId="0" borderId="11" xfId="0" applyFont="1" applyBorder="1" applyAlignment="1" applyProtection="1">
      <alignment horizontal="right"/>
      <protection hidden="1"/>
    </xf>
    <xf numFmtId="0" fontId="11" fillId="0" borderId="11" xfId="0" applyFont="1" applyBorder="1" applyAlignment="1" applyProtection="1">
      <alignment horizontal="right" vertical="center" wrapText="1"/>
      <protection hidden="1"/>
    </xf>
    <xf numFmtId="0" fontId="14" fillId="0" borderId="7" xfId="0" applyFont="1" applyBorder="1" applyProtection="1">
      <protection hidden="1"/>
    </xf>
    <xf numFmtId="0" fontId="0" fillId="0" borderId="7" xfId="0" applyBorder="1" applyProtection="1">
      <protection hidden="1"/>
    </xf>
    <xf numFmtId="0" fontId="2" fillId="0" borderId="9" xfId="0" applyFont="1" applyBorder="1" applyAlignment="1" applyProtection="1">
      <alignment horizontal="center" vertical="center" wrapText="1"/>
      <protection hidden="1"/>
    </xf>
    <xf numFmtId="0" fontId="28" fillId="0" borderId="9" xfId="0" applyFont="1" applyBorder="1" applyProtection="1">
      <protection hidden="1"/>
    </xf>
    <xf numFmtId="0" fontId="0" fillId="0" borderId="9" xfId="0" applyBorder="1" applyProtection="1">
      <protection hidden="1"/>
    </xf>
    <xf numFmtId="0" fontId="11" fillId="0" borderId="21" xfId="0" applyFont="1" applyBorder="1" applyProtection="1">
      <protection hidden="1"/>
    </xf>
    <xf numFmtId="0" fontId="0" fillId="0" borderId="21" xfId="0" applyBorder="1" applyProtection="1">
      <protection hidden="1"/>
    </xf>
    <xf numFmtId="0" fontId="48" fillId="0" borderId="118" xfId="0" applyFont="1" applyBorder="1" applyAlignment="1" applyProtection="1">
      <alignment horizontal="left"/>
      <protection hidden="1"/>
    </xf>
    <xf numFmtId="0" fontId="3" fillId="0" borderId="118" xfId="0" applyFont="1" applyBorder="1" applyAlignment="1" applyProtection="1">
      <alignment horizontal="left" wrapText="1"/>
      <protection hidden="1"/>
    </xf>
    <xf numFmtId="0" fontId="3" fillId="0" borderId="130" xfId="0" applyFont="1" applyBorder="1" applyAlignment="1" applyProtection="1">
      <alignment horizontal="left" wrapText="1"/>
      <protection hidden="1"/>
    </xf>
    <xf numFmtId="0" fontId="11" fillId="0" borderId="0" xfId="0" applyFont="1" applyAlignment="1" applyProtection="1">
      <alignment horizontal="left" vertical="center" wrapText="1"/>
      <protection hidden="1"/>
    </xf>
    <xf numFmtId="0" fontId="3" fillId="0" borderId="92" xfId="0" applyFont="1" applyBorder="1" applyAlignment="1" applyProtection="1">
      <alignment horizontal="left" wrapText="1"/>
      <protection hidden="1"/>
    </xf>
    <xf numFmtId="0" fontId="4" fillId="0" borderId="36" xfId="0" applyFont="1" applyBorder="1" applyAlignment="1" applyProtection="1">
      <alignment horizontal="center" textRotation="90" wrapText="1"/>
      <protection hidden="1"/>
    </xf>
    <xf numFmtId="0" fontId="4" fillId="0" borderId="133" xfId="0" applyFont="1" applyBorder="1" applyAlignment="1" applyProtection="1">
      <alignment horizontal="center" textRotation="90" wrapText="1"/>
      <protection hidden="1"/>
    </xf>
    <xf numFmtId="0" fontId="4" fillId="0" borderId="109" xfId="0" applyFont="1" applyBorder="1" applyAlignment="1" applyProtection="1">
      <alignment horizontal="center" textRotation="90" wrapText="1"/>
      <protection hidden="1"/>
    </xf>
    <xf numFmtId="14" fontId="3" fillId="0" borderId="92" xfId="0" applyNumberFormat="1" applyFont="1" applyBorder="1" applyAlignment="1" applyProtection="1">
      <alignment horizontal="left"/>
      <protection hidden="1"/>
    </xf>
    <xf numFmtId="0" fontId="15" fillId="0" borderId="103" xfId="0" applyFont="1" applyBorder="1" applyAlignment="1" applyProtection="1">
      <alignment horizontal="center" wrapText="1"/>
      <protection hidden="1"/>
    </xf>
    <xf numFmtId="0" fontId="23" fillId="0" borderId="0" xfId="0" applyFont="1" applyProtection="1">
      <protection hidden="1"/>
    </xf>
    <xf numFmtId="0" fontId="0" fillId="0" borderId="0" xfId="0" applyProtection="1">
      <protection hidden="1"/>
    </xf>
    <xf numFmtId="0" fontId="11" fillId="0" borderId="137" xfId="0" applyFont="1" applyBorder="1" applyAlignment="1">
      <alignment horizontal="center" wrapText="1"/>
    </xf>
    <xf numFmtId="0" fontId="11" fillId="0" borderId="138" xfId="0" applyFont="1" applyBorder="1" applyAlignment="1">
      <alignment horizontal="center" wrapText="1"/>
    </xf>
    <xf numFmtId="0" fontId="26" fillId="0" borderId="49" xfId="0" applyFont="1" applyBorder="1" applyAlignment="1" applyProtection="1">
      <alignment vertical="center"/>
      <protection hidden="1"/>
    </xf>
    <xf numFmtId="0" fontId="26" fillId="0" borderId="50" xfId="0" applyFont="1" applyBorder="1" applyAlignment="1" applyProtection="1">
      <alignment vertical="center"/>
      <protection hidden="1"/>
    </xf>
    <xf numFmtId="0" fontId="0" fillId="0" borderId="50" xfId="0" applyBorder="1" applyProtection="1">
      <protection hidden="1"/>
    </xf>
    <xf numFmtId="0" fontId="0" fillId="0" borderId="20" xfId="0" applyBorder="1" applyProtection="1">
      <protection hidden="1"/>
    </xf>
    <xf numFmtId="0" fontId="0" fillId="0" borderId="29" xfId="0" applyBorder="1" applyProtection="1">
      <protection hidden="1"/>
    </xf>
    <xf numFmtId="0" fontId="0" fillId="0" borderId="31" xfId="0" applyBorder="1" applyProtection="1">
      <protection hidden="1"/>
    </xf>
    <xf numFmtId="0" fontId="5" fillId="0" borderId="50" xfId="0" applyFont="1" applyBorder="1" applyAlignment="1" applyProtection="1">
      <alignment horizontal="center" textRotation="90" wrapText="1"/>
      <protection hidden="1"/>
    </xf>
    <xf numFmtId="0" fontId="0" fillId="0" borderId="50" xfId="0" applyBorder="1" applyAlignment="1" applyProtection="1">
      <alignment horizontal="center" textRotation="90" wrapText="1"/>
      <protection hidden="1"/>
    </xf>
    <xf numFmtId="0" fontId="0" fillId="0" borderId="51" xfId="0" applyBorder="1" applyAlignment="1" applyProtection="1">
      <alignment horizontal="center" textRotation="90" wrapText="1"/>
      <protection hidden="1"/>
    </xf>
    <xf numFmtId="0" fontId="0" fillId="0" borderId="20" xfId="0" applyBorder="1" applyAlignment="1" applyProtection="1">
      <alignment horizontal="center" textRotation="90" wrapText="1"/>
      <protection hidden="1"/>
    </xf>
    <xf numFmtId="0" fontId="0" fillId="0" borderId="29" xfId="0" applyBorder="1" applyAlignment="1" applyProtection="1">
      <alignment horizontal="center" textRotation="90" wrapText="1"/>
      <protection hidden="1"/>
    </xf>
    <xf numFmtId="0" fontId="0" fillId="0" borderId="0" xfId="0" applyAlignment="1" applyProtection="1">
      <alignment horizontal="center" textRotation="90" wrapText="1"/>
      <protection hidden="1"/>
    </xf>
    <xf numFmtId="0" fontId="0" fillId="0" borderId="4" xfId="0" applyBorder="1" applyAlignment="1" applyProtection="1">
      <alignment horizontal="center" textRotation="90" wrapText="1"/>
      <protection hidden="1"/>
    </xf>
    <xf numFmtId="0" fontId="0" fillId="0" borderId="7" xfId="0" applyBorder="1" applyAlignment="1" applyProtection="1">
      <alignment horizontal="center" textRotation="90" wrapText="1"/>
      <protection hidden="1"/>
    </xf>
    <xf numFmtId="0" fontId="0" fillId="0" borderId="31" xfId="0" applyBorder="1" applyAlignment="1" applyProtection="1">
      <alignment horizontal="center" textRotation="90" wrapText="1"/>
      <protection hidden="1"/>
    </xf>
    <xf numFmtId="0" fontId="25" fillId="0" borderId="49" xfId="0" applyFont="1" applyBorder="1" applyAlignment="1" applyProtection="1">
      <alignment horizontal="left"/>
      <protection hidden="1"/>
    </xf>
    <xf numFmtId="0" fontId="25" fillId="0" borderId="50" xfId="0" applyFont="1" applyBorder="1" applyAlignment="1" applyProtection="1">
      <alignment horizontal="left"/>
      <protection hidden="1"/>
    </xf>
    <xf numFmtId="0" fontId="25" fillId="0" borderId="147" xfId="0" applyFont="1" applyBorder="1" applyAlignment="1" applyProtection="1">
      <alignment horizontal="left"/>
      <protection hidden="1"/>
    </xf>
    <xf numFmtId="0" fontId="11" fillId="0" borderId="97" xfId="0" applyFont="1" applyBorder="1" applyProtection="1">
      <protection hidden="1"/>
    </xf>
    <xf numFmtId="0" fontId="4" fillId="0" borderId="11" xfId="0" applyFont="1" applyBorder="1" applyProtection="1">
      <protection hidden="1"/>
    </xf>
    <xf numFmtId="0" fontId="11" fillId="0" borderId="15" xfId="0" applyFont="1" applyBorder="1" applyProtection="1">
      <protection hidden="1"/>
    </xf>
    <xf numFmtId="0" fontId="11" fillId="0" borderId="16" xfId="0" applyFont="1" applyBorder="1" applyProtection="1">
      <protection hidden="1"/>
    </xf>
    <xf numFmtId="0" fontId="0" fillId="0" borderId="16" xfId="0" applyBorder="1" applyProtection="1">
      <protection hidden="1"/>
    </xf>
    <xf numFmtId="0" fontId="4" fillId="0" borderId="50" xfId="0" applyFont="1" applyBorder="1" applyAlignment="1" applyProtection="1">
      <alignment horizontal="center"/>
      <protection hidden="1"/>
    </xf>
    <xf numFmtId="0" fontId="0" fillId="0" borderId="51" xfId="0" applyBorder="1" applyAlignment="1" applyProtection="1">
      <alignment horizontal="center"/>
      <protection hidden="1"/>
    </xf>
    <xf numFmtId="0" fontId="4" fillId="0" borderId="77" xfId="0" applyFont="1" applyBorder="1" applyProtection="1">
      <protection hidden="1"/>
    </xf>
    <xf numFmtId="0" fontId="0" fillId="0" borderId="51" xfId="0" applyBorder="1" applyProtection="1">
      <protection hidden="1"/>
    </xf>
    <xf numFmtId="0" fontId="11" fillId="0" borderId="8" xfId="0" applyFont="1" applyBorder="1" applyAlignment="1" applyProtection="1">
      <alignment vertical="center"/>
      <protection hidden="1"/>
    </xf>
    <xf numFmtId="0" fontId="11" fillId="0" borderId="9" xfId="0" applyFont="1" applyBorder="1" applyAlignment="1" applyProtection="1">
      <alignment vertical="center"/>
      <protection hidden="1"/>
    </xf>
    <xf numFmtId="0" fontId="4" fillId="0" borderId="50" xfId="0" applyFont="1" applyBorder="1" applyProtection="1">
      <protection hidden="1"/>
    </xf>
    <xf numFmtId="0" fontId="24" fillId="0" borderId="0" xfId="0" applyFont="1" applyProtection="1">
      <protection hidden="1"/>
    </xf>
    <xf numFmtId="14" fontId="3" fillId="0" borderId="118" xfId="0" applyNumberFormat="1" applyFont="1" applyBorder="1" applyAlignment="1" applyProtection="1">
      <alignment horizontal="left"/>
      <protection hidden="1"/>
    </xf>
    <xf numFmtId="0" fontId="29" fillId="0" borderId="9" xfId="0" applyFont="1" applyBorder="1" applyProtection="1">
      <protection hidden="1"/>
    </xf>
    <xf numFmtId="0" fontId="3" fillId="0" borderId="130" xfId="0" applyFont="1" applyBorder="1" applyAlignment="1" applyProtection="1">
      <alignment horizontal="left"/>
      <protection hidden="1"/>
    </xf>
    <xf numFmtId="0" fontId="11" fillId="2" borderId="10" xfId="0" applyFont="1" applyFill="1" applyBorder="1" applyAlignment="1" applyProtection="1">
      <alignment horizontal="center" vertical="center"/>
      <protection hidden="1"/>
    </xf>
    <xf numFmtId="0" fontId="11" fillId="2" borderId="60" xfId="0" applyFont="1" applyFill="1" applyBorder="1" applyAlignment="1" applyProtection="1">
      <alignment horizontal="center" vertical="center"/>
      <protection hidden="1"/>
    </xf>
    <xf numFmtId="0" fontId="11" fillId="6" borderId="14" xfId="0" applyFont="1" applyFill="1" applyBorder="1" applyAlignment="1" applyProtection="1">
      <alignment horizontal="center"/>
      <protection locked="0" hidden="1"/>
    </xf>
    <xf numFmtId="0" fontId="11" fillId="4" borderId="12" xfId="0" applyFont="1" applyFill="1" applyBorder="1" applyAlignment="1" applyProtection="1">
      <alignment horizontal="center"/>
      <protection locked="0" hidden="1"/>
    </xf>
    <xf numFmtId="0" fontId="27" fillId="0" borderId="8" xfId="0" applyFont="1" applyBorder="1" applyProtection="1">
      <protection hidden="1"/>
    </xf>
    <xf numFmtId="0" fontId="11" fillId="0" borderId="11" xfId="0" applyFont="1" applyBorder="1" applyAlignment="1" applyProtection="1">
      <alignment horizontal="center"/>
      <protection hidden="1"/>
    </xf>
    <xf numFmtId="0" fontId="0" fillId="0" borderId="62" xfId="0" applyBorder="1" applyAlignment="1" applyProtection="1">
      <alignment horizontal="center"/>
      <protection hidden="1"/>
    </xf>
    <xf numFmtId="0" fontId="11" fillId="4" borderId="97" xfId="0" applyFont="1" applyFill="1" applyBorder="1" applyAlignment="1" applyProtection="1">
      <alignment horizontal="center" vertical="center"/>
      <protection locked="0" hidden="1"/>
    </xf>
    <xf numFmtId="0" fontId="11" fillId="4" borderId="96" xfId="0" applyFont="1" applyFill="1" applyBorder="1" applyAlignment="1" applyProtection="1">
      <alignment horizontal="center" vertical="center"/>
      <protection locked="0" hidden="1"/>
    </xf>
    <xf numFmtId="0" fontId="0" fillId="0" borderId="27" xfId="0" applyBorder="1" applyAlignment="1" applyProtection="1">
      <alignment horizontal="center" vertical="center"/>
      <protection locked="0" hidden="1"/>
    </xf>
    <xf numFmtId="0" fontId="0" fillId="0" borderId="31" xfId="0" applyBorder="1" applyAlignment="1" applyProtection="1">
      <alignment horizontal="center" vertical="center"/>
      <protection locked="0" hidden="1"/>
    </xf>
    <xf numFmtId="0" fontId="11" fillId="6" borderId="7" xfId="0" applyFont="1" applyFill="1" applyBorder="1" applyProtection="1">
      <protection locked="0" hidden="1"/>
    </xf>
    <xf numFmtId="0" fontId="0" fillId="6" borderId="7" xfId="0" applyFill="1" applyBorder="1" applyProtection="1">
      <protection locked="0" hidden="1"/>
    </xf>
    <xf numFmtId="0" fontId="0" fillId="6" borderId="138" xfId="0" applyFill="1" applyBorder="1" applyProtection="1">
      <protection locked="0" hidden="1"/>
    </xf>
    <xf numFmtId="0" fontId="11" fillId="4" borderId="25" xfId="0" applyFont="1" applyFill="1" applyBorder="1" applyAlignment="1" applyProtection="1">
      <alignment horizontal="center"/>
      <protection locked="0" hidden="1"/>
    </xf>
    <xf numFmtId="0" fontId="11" fillId="4" borderId="46" xfId="0" applyFont="1" applyFill="1" applyBorder="1" applyAlignment="1" applyProtection="1">
      <alignment horizontal="center"/>
      <protection locked="0" hidden="1"/>
    </xf>
    <xf numFmtId="1" fontId="15" fillId="2" borderId="49" xfId="0" applyNumberFormat="1" applyFont="1" applyFill="1" applyBorder="1" applyAlignment="1" applyProtection="1">
      <alignment horizontal="center" vertical="center"/>
      <protection hidden="1"/>
    </xf>
    <xf numFmtId="1" fontId="15" fillId="2" borderId="51" xfId="0" applyNumberFormat="1" applyFont="1" applyFill="1" applyBorder="1" applyAlignment="1" applyProtection="1">
      <alignment horizontal="center" vertical="center"/>
      <protection hidden="1"/>
    </xf>
    <xf numFmtId="0" fontId="3" fillId="0" borderId="118" xfId="0" applyFont="1" applyBorder="1" applyAlignment="1" applyProtection="1">
      <alignment horizontal="left"/>
      <protection hidden="1"/>
    </xf>
    <xf numFmtId="0" fontId="27" fillId="0" borderId="16" xfId="0" applyFont="1" applyBorder="1" applyProtection="1">
      <protection hidden="1"/>
    </xf>
    <xf numFmtId="0" fontId="27" fillId="0" borderId="148" xfId="0" applyFont="1" applyBorder="1" applyProtection="1">
      <protection hidden="1"/>
    </xf>
    <xf numFmtId="0" fontId="27" fillId="0" borderId="10" xfId="0" applyFont="1" applyBorder="1" applyProtection="1">
      <protection hidden="1"/>
    </xf>
    <xf numFmtId="0" fontId="27" fillId="0" borderId="11" xfId="0" applyFont="1" applyBorder="1" applyProtection="1">
      <protection hidden="1"/>
    </xf>
    <xf numFmtId="0" fontId="27" fillId="0" borderId="60" xfId="0" applyFont="1" applyBorder="1" applyProtection="1">
      <protection hidden="1"/>
    </xf>
    <xf numFmtId="0" fontId="10" fillId="0" borderId="7" xfId="0" applyFont="1" applyBorder="1" applyAlignment="1" applyProtection="1">
      <alignment horizontal="left" wrapText="1"/>
      <protection hidden="1"/>
    </xf>
    <xf numFmtId="0" fontId="11" fillId="6" borderId="60" xfId="0" applyFont="1" applyFill="1" applyBorder="1" applyAlignment="1" applyProtection="1">
      <alignment horizontal="center"/>
      <protection locked="0" hidden="1"/>
    </xf>
    <xf numFmtId="0" fontId="11" fillId="4" borderId="28" xfId="0" applyFont="1" applyFill="1" applyBorder="1" applyAlignment="1" applyProtection="1">
      <alignment horizontal="center"/>
      <protection locked="0" hidden="1"/>
    </xf>
    <xf numFmtId="0" fontId="11" fillId="4" borderId="148" xfId="0" applyFont="1" applyFill="1" applyBorder="1" applyAlignment="1" applyProtection="1">
      <alignment horizontal="center"/>
      <protection locked="0" hidden="1"/>
    </xf>
    <xf numFmtId="0" fontId="11" fillId="0" borderId="21" xfId="0" applyFont="1" applyBorder="1" applyAlignment="1" applyProtection="1">
      <alignment horizontal="left" wrapText="1"/>
      <protection hidden="1"/>
    </xf>
    <xf numFmtId="0" fontId="0" fillId="0" borderId="21" xfId="0" applyBorder="1" applyAlignment="1" applyProtection="1">
      <alignment horizontal="left" wrapText="1"/>
      <protection hidden="1"/>
    </xf>
    <xf numFmtId="0" fontId="4" fillId="0" borderId="29" xfId="0" applyFont="1" applyBorder="1" applyProtection="1">
      <protection hidden="1"/>
    </xf>
    <xf numFmtId="0" fontId="4" fillId="0" borderId="31" xfId="0" applyFont="1" applyBorder="1" applyProtection="1">
      <protection hidden="1"/>
    </xf>
    <xf numFmtId="0" fontId="11" fillId="0" borderId="62" xfId="0" applyFont="1" applyBorder="1" applyAlignment="1" applyProtection="1">
      <alignment horizontal="right"/>
      <protection hidden="1"/>
    </xf>
    <xf numFmtId="0" fontId="27" fillId="4" borderId="25" xfId="0" applyFont="1" applyFill="1" applyBorder="1" applyAlignment="1" applyProtection="1">
      <alignment horizontal="center"/>
      <protection locked="0" hidden="1"/>
    </xf>
    <xf numFmtId="0" fontId="27" fillId="4" borderId="46" xfId="0" applyFont="1" applyFill="1" applyBorder="1" applyAlignment="1" applyProtection="1">
      <alignment horizontal="center"/>
      <protection locked="0" hidden="1"/>
    </xf>
    <xf numFmtId="0" fontId="11" fillId="0" borderId="63" xfId="0" applyFont="1" applyBorder="1" applyProtection="1">
      <protection hidden="1"/>
    </xf>
    <xf numFmtId="0" fontId="0" fillId="0" borderId="11" xfId="0" applyBorder="1"/>
    <xf numFmtId="0" fontId="11" fillId="4" borderId="10" xfId="0" applyFont="1" applyFill="1" applyBorder="1" applyAlignment="1" applyProtection="1">
      <alignment horizontal="center" vertical="center"/>
      <protection locked="0" hidden="1"/>
    </xf>
    <xf numFmtId="0" fontId="11" fillId="4" borderId="60" xfId="0" applyFont="1" applyFill="1" applyBorder="1" applyAlignment="1" applyProtection="1">
      <alignment horizontal="center" vertical="center"/>
      <protection locked="0" hidden="1"/>
    </xf>
    <xf numFmtId="164" fontId="11" fillId="2" borderId="10" xfId="0" applyNumberFormat="1" applyFont="1" applyFill="1" applyBorder="1" applyAlignment="1" applyProtection="1">
      <alignment horizontal="center" vertical="center"/>
      <protection hidden="1"/>
    </xf>
    <xf numFmtId="164" fontId="11" fillId="2" borderId="60" xfId="0" applyNumberFormat="1" applyFont="1" applyFill="1" applyBorder="1" applyAlignment="1" applyProtection="1">
      <alignment horizontal="center" vertical="center"/>
      <protection hidden="1"/>
    </xf>
    <xf numFmtId="0" fontId="11" fillId="0" borderId="11" xfId="0" applyFont="1" applyBorder="1" applyAlignment="1" applyProtection="1">
      <alignment horizontal="right" indent="1"/>
      <protection hidden="1"/>
    </xf>
    <xf numFmtId="0" fontId="11" fillId="0" borderId="62" xfId="0" applyFont="1" applyBorder="1" applyAlignment="1" applyProtection="1">
      <alignment horizontal="right" indent="1"/>
      <protection hidden="1"/>
    </xf>
    <xf numFmtId="0" fontId="0" fillId="0" borderId="62" xfId="0" applyBorder="1" applyProtection="1">
      <protection hidden="1"/>
    </xf>
    <xf numFmtId="0" fontId="0" fillId="0" borderId="62" xfId="0" applyBorder="1" applyAlignment="1" applyProtection="1">
      <alignment horizontal="right" indent="1"/>
      <protection hidden="1"/>
    </xf>
    <xf numFmtId="164" fontId="0" fillId="0" borderId="60" xfId="0" applyNumberFormat="1" applyBorder="1" applyAlignment="1" applyProtection="1">
      <alignment horizontal="center" vertical="center"/>
      <protection hidden="1"/>
    </xf>
    <xf numFmtId="164" fontId="11" fillId="2" borderId="8" xfId="0" applyNumberFormat="1" applyFont="1" applyFill="1" applyBorder="1" applyAlignment="1" applyProtection="1">
      <alignment horizontal="center" vertical="center"/>
      <protection hidden="1"/>
    </xf>
    <xf numFmtId="164" fontId="11" fillId="2" borderId="63" xfId="0" applyNumberFormat="1" applyFont="1" applyFill="1" applyBorder="1" applyAlignment="1" applyProtection="1">
      <alignment horizontal="center" vertical="center"/>
      <protection hidden="1"/>
    </xf>
    <xf numFmtId="0" fontId="44" fillId="0" borderId="50"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9" xfId="0" applyBorder="1" applyAlignment="1" applyProtection="1">
      <alignment horizontal="center" vertical="center" wrapText="1"/>
      <protection hidden="1"/>
    </xf>
    <xf numFmtId="14" fontId="3" fillId="0" borderId="92" xfId="0" applyNumberFormat="1" applyFont="1" applyBorder="1" applyAlignment="1" applyProtection="1">
      <alignment horizontal="left" wrapText="1"/>
      <protection hidden="1"/>
    </xf>
    <xf numFmtId="0" fontId="15" fillId="0" borderId="67" xfId="0" applyFont="1" applyBorder="1" applyAlignment="1" applyProtection="1">
      <alignment horizontal="center" wrapText="1"/>
      <protection hidden="1"/>
    </xf>
    <xf numFmtId="0" fontId="0" fillId="0" borderId="11" xfId="0" applyBorder="1" applyAlignment="1" applyProtection="1">
      <alignment horizontal="right" indent="1"/>
      <protection hidden="1"/>
    </xf>
    <xf numFmtId="0" fontId="3" fillId="0" borderId="32" xfId="0" applyFont="1" applyBorder="1" applyAlignment="1" applyProtection="1">
      <alignment horizontal="left"/>
      <protection hidden="1"/>
    </xf>
    <xf numFmtId="0" fontId="27" fillId="4" borderId="10" xfId="0" applyFont="1" applyFill="1" applyBorder="1" applyAlignment="1" applyProtection="1">
      <alignment horizontal="center"/>
      <protection locked="0" hidden="1"/>
    </xf>
    <xf numFmtId="0" fontId="0" fillId="0" borderId="60" xfId="0" applyBorder="1" applyAlignment="1" applyProtection="1">
      <alignment horizontal="center"/>
      <protection locked="0" hidden="1"/>
    </xf>
    <xf numFmtId="0" fontId="15" fillId="3" borderId="49" xfId="0" applyFont="1" applyFill="1" applyBorder="1" applyAlignment="1" applyProtection="1">
      <alignment horizontal="center"/>
      <protection hidden="1"/>
    </xf>
    <xf numFmtId="0" fontId="15" fillId="3" borderId="51" xfId="0" applyFont="1" applyFill="1" applyBorder="1" applyAlignment="1" applyProtection="1">
      <alignment horizontal="center"/>
      <protection hidden="1"/>
    </xf>
    <xf numFmtId="0" fontId="27" fillId="4" borderId="60" xfId="0" applyFont="1" applyFill="1" applyBorder="1" applyAlignment="1" applyProtection="1">
      <alignment horizontal="center"/>
      <protection locked="0" hidden="1"/>
    </xf>
    <xf numFmtId="0" fontId="15" fillId="0" borderId="49" xfId="0" applyFont="1" applyBorder="1" applyAlignment="1" applyProtection="1">
      <alignment horizontal="center"/>
      <protection hidden="1"/>
    </xf>
    <xf numFmtId="0" fontId="11" fillId="0" borderId="77" xfId="0" applyFont="1" applyBorder="1" applyAlignment="1" applyProtection="1">
      <alignment horizontal="center" textRotation="90" wrapText="1"/>
      <protection hidden="1"/>
    </xf>
    <xf numFmtId="0" fontId="11" fillId="0" borderId="147" xfId="0" applyFont="1" applyBorder="1" applyAlignment="1" applyProtection="1">
      <alignment horizontal="center" textRotation="90" wrapText="1"/>
      <protection hidden="1"/>
    </xf>
    <xf numFmtId="0" fontId="53" fillId="0" borderId="77" xfId="0" applyFont="1" applyBorder="1" applyAlignment="1" applyProtection="1">
      <alignment horizontal="center" vertical="center" textRotation="90" wrapText="1"/>
      <protection hidden="1"/>
    </xf>
    <xf numFmtId="0" fontId="0" fillId="0" borderId="51" xfId="0" applyBorder="1" applyAlignment="1" applyProtection="1">
      <alignment horizontal="center" vertical="center" textRotation="90" wrapText="1"/>
      <protection hidden="1"/>
    </xf>
    <xf numFmtId="0" fontId="27" fillId="4" borderId="14" xfId="0" applyFont="1" applyFill="1" applyBorder="1" applyAlignment="1" applyProtection="1">
      <alignment horizontal="center"/>
      <protection locked="0" hidden="1"/>
    </xf>
    <xf numFmtId="0" fontId="27" fillId="4" borderId="12" xfId="0" applyFont="1" applyFill="1" applyBorder="1" applyAlignment="1" applyProtection="1">
      <alignment horizontal="center"/>
      <protection locked="0" hidden="1"/>
    </xf>
    <xf numFmtId="0" fontId="32" fillId="0" borderId="19" xfId="0" applyFont="1" applyBorder="1" applyProtection="1">
      <protection hidden="1"/>
    </xf>
    <xf numFmtId="0" fontId="32" fillId="0" borderId="20" xfId="0" applyFont="1" applyBorder="1" applyProtection="1">
      <protection hidden="1"/>
    </xf>
    <xf numFmtId="0" fontId="32" fillId="0" borderId="29" xfId="0" applyFont="1" applyBorder="1" applyProtection="1">
      <protection hidden="1"/>
    </xf>
    <xf numFmtId="0" fontId="32" fillId="0" borderId="27" xfId="0" applyFont="1" applyBorder="1" applyProtection="1">
      <protection hidden="1"/>
    </xf>
    <xf numFmtId="0" fontId="32" fillId="0" borderId="7" xfId="0" applyFont="1" applyBorder="1" applyProtection="1">
      <protection hidden="1"/>
    </xf>
    <xf numFmtId="0" fontId="32" fillId="0" borderId="31" xfId="0" applyFont="1" applyBorder="1" applyProtection="1">
      <protection hidden="1"/>
    </xf>
    <xf numFmtId="0" fontId="15" fillId="3" borderId="49" xfId="0" applyFont="1" applyFill="1" applyBorder="1" applyAlignment="1" applyProtection="1">
      <alignment horizontal="center" vertical="center"/>
      <protection hidden="1"/>
    </xf>
    <xf numFmtId="0" fontId="0" fillId="0" borderId="51" xfId="0" applyBorder="1" applyAlignment="1" applyProtection="1">
      <alignment vertical="center"/>
      <protection hidden="1"/>
    </xf>
    <xf numFmtId="0" fontId="27" fillId="4" borderId="15" xfId="0" applyFont="1" applyFill="1" applyBorder="1" applyAlignment="1" applyProtection="1">
      <alignment horizontal="center"/>
      <protection locked="0" hidden="1"/>
    </xf>
    <xf numFmtId="0" fontId="27" fillId="4" borderId="148" xfId="0" applyFont="1" applyFill="1" applyBorder="1" applyAlignment="1" applyProtection="1">
      <alignment horizontal="center"/>
      <protection locked="0" hidden="1"/>
    </xf>
    <xf numFmtId="0" fontId="11" fillId="4" borderId="8" xfId="0" applyFont="1" applyFill="1" applyBorder="1" applyAlignment="1" applyProtection="1">
      <alignment horizontal="center"/>
      <protection locked="0" hidden="1"/>
    </xf>
    <xf numFmtId="0" fontId="11" fillId="4" borderId="63" xfId="0" applyFont="1" applyFill="1" applyBorder="1" applyAlignment="1" applyProtection="1">
      <alignment horizontal="center"/>
      <protection locked="0" hidden="1"/>
    </xf>
    <xf numFmtId="0" fontId="27" fillId="4" borderId="97" xfId="0" applyFont="1" applyFill="1" applyBorder="1" applyAlignment="1" applyProtection="1">
      <alignment horizontal="center" vertical="center"/>
      <protection locked="0" hidden="1"/>
    </xf>
    <xf numFmtId="0" fontId="0" fillId="4" borderId="96" xfId="0" applyFill="1" applyBorder="1" applyAlignment="1" applyProtection="1">
      <alignment vertical="center"/>
      <protection locked="0" hidden="1"/>
    </xf>
    <xf numFmtId="0" fontId="0" fillId="0" borderId="27" xfId="0" applyBorder="1" applyAlignment="1" applyProtection="1">
      <alignment vertical="center"/>
      <protection locked="0" hidden="1"/>
    </xf>
    <xf numFmtId="0" fontId="0" fillId="0" borderId="31" xfId="0" applyBorder="1" applyAlignment="1" applyProtection="1">
      <alignment vertical="center"/>
      <protection locked="0" hidden="1"/>
    </xf>
    <xf numFmtId="0" fontId="0" fillId="6" borderId="31" xfId="0" applyFill="1" applyBorder="1" applyProtection="1">
      <protection locked="0" hidden="1"/>
    </xf>
    <xf numFmtId="0" fontId="11" fillId="3" borderId="10" xfId="0" applyFont="1" applyFill="1" applyBorder="1" applyAlignment="1" applyProtection="1">
      <alignment horizontal="center" vertical="center"/>
      <protection hidden="1"/>
    </xf>
    <xf numFmtId="0" fontId="0" fillId="0" borderId="60" xfId="0" applyBorder="1" applyAlignment="1" applyProtection="1">
      <alignment vertical="center"/>
      <protection hidden="1"/>
    </xf>
    <xf numFmtId="0" fontId="11" fillId="3" borderId="8" xfId="0" applyFont="1" applyFill="1" applyBorder="1" applyAlignment="1" applyProtection="1">
      <alignment horizontal="center" vertical="center"/>
      <protection hidden="1"/>
    </xf>
    <xf numFmtId="0" fontId="0" fillId="0" borderId="63" xfId="0" applyBorder="1" applyAlignment="1" applyProtection="1">
      <alignment vertical="center"/>
      <protection hidden="1"/>
    </xf>
    <xf numFmtId="0" fontId="15" fillId="0" borderId="49" xfId="0" applyFont="1" applyBorder="1" applyAlignment="1" applyProtection="1">
      <alignment horizontal="center" vertical="center" wrapText="1"/>
      <protection hidden="1"/>
    </xf>
    <xf numFmtId="0" fontId="15" fillId="0" borderId="51" xfId="0" applyFont="1" applyBorder="1" applyAlignment="1" applyProtection="1">
      <alignment horizontal="center" vertical="center" wrapText="1"/>
      <protection hidden="1"/>
    </xf>
    <xf numFmtId="0" fontId="4" fillId="6" borderId="7" xfId="0" applyFont="1" applyFill="1" applyBorder="1" applyProtection="1">
      <protection locked="0" hidden="1"/>
    </xf>
    <xf numFmtId="0" fontId="4" fillId="6" borderId="31" xfId="0" applyFont="1" applyFill="1" applyBorder="1" applyProtection="1">
      <protection locked="0" hidden="1"/>
    </xf>
    <xf numFmtId="0" fontId="15" fillId="0" borderId="49" xfId="0" applyFont="1" applyBorder="1" applyAlignment="1" applyProtection="1">
      <alignment horizontal="center" wrapText="1"/>
      <protection hidden="1"/>
    </xf>
    <xf numFmtId="0" fontId="15" fillId="0" borderId="51" xfId="0" applyFont="1" applyBorder="1" applyAlignment="1" applyProtection="1">
      <alignment horizontal="center" wrapText="1"/>
      <protection hidden="1"/>
    </xf>
    <xf numFmtId="14" fontId="3" fillId="0" borderId="32" xfId="0" applyNumberFormat="1" applyFont="1" applyBorder="1" applyAlignment="1" applyProtection="1">
      <alignment horizontal="left" wrapText="1"/>
      <protection hidden="1"/>
    </xf>
    <xf numFmtId="0" fontId="0" fillId="0" borderId="14" xfId="0" applyBorder="1" applyAlignment="1" applyProtection="1">
      <alignment horizontal="left"/>
      <protection hidden="1"/>
    </xf>
    <xf numFmtId="0" fontId="0" fillId="0" borderId="12" xfId="0" applyBorder="1" applyAlignment="1" applyProtection="1">
      <alignment horizontal="left"/>
      <protection hidden="1"/>
    </xf>
    <xf numFmtId="0" fontId="1" fillId="0" borderId="11" xfId="0" applyFont="1" applyBorder="1" applyAlignment="1" applyProtection="1">
      <alignment horizontal="left"/>
      <protection hidden="1"/>
    </xf>
    <xf numFmtId="0" fontId="1" fillId="0" borderId="12" xfId="0" applyFont="1" applyBorder="1" applyAlignment="1" applyProtection="1">
      <alignment horizontal="left"/>
      <protection hidden="1"/>
    </xf>
    <xf numFmtId="0" fontId="35" fillId="0" borderId="53" xfId="0" applyFont="1" applyBorder="1" applyAlignment="1" applyProtection="1">
      <alignment horizontal="center"/>
      <protection hidden="1"/>
    </xf>
    <xf numFmtId="0" fontId="0" fillId="0" borderId="12" xfId="0" applyBorder="1" applyAlignment="1">
      <alignment horizontal="center"/>
    </xf>
    <xf numFmtId="0" fontId="1" fillId="0" borderId="14" xfId="0" applyFont="1" applyBorder="1" applyAlignment="1" applyProtection="1">
      <alignment horizontal="center"/>
      <protection hidden="1"/>
    </xf>
    <xf numFmtId="0" fontId="0" fillId="0" borderId="5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lignment horizontal="center"/>
    </xf>
    <xf numFmtId="0" fontId="14" fillId="0" borderId="149" xfId="0" applyFont="1" applyBorder="1" applyAlignment="1" applyProtection="1">
      <alignment horizontal="left" vertical="center"/>
      <protection hidden="1"/>
    </xf>
    <xf numFmtId="0" fontId="0" fillId="0" borderId="150" xfId="0" applyBorder="1" applyAlignment="1" applyProtection="1">
      <alignment horizontal="left" vertical="center"/>
      <protection hidden="1"/>
    </xf>
    <xf numFmtId="0" fontId="0" fillId="0" borderId="151" xfId="0" applyBorder="1" applyAlignment="1" applyProtection="1">
      <alignment horizontal="left" vertical="center"/>
      <protection hidden="1"/>
    </xf>
    <xf numFmtId="0" fontId="4" fillId="0" borderId="28" xfId="0" applyFont="1" applyBorder="1" applyAlignment="1" applyProtection="1">
      <alignment horizontal="center"/>
      <protection hidden="1"/>
    </xf>
    <xf numFmtId="0" fontId="0" fillId="0" borderId="17" xfId="0" applyBorder="1" applyAlignment="1" applyProtection="1">
      <alignment horizontal="center"/>
      <protection hidden="1"/>
    </xf>
    <xf numFmtId="0" fontId="53" fillId="0" borderId="14" xfId="0" applyFont="1" applyBorder="1" applyAlignment="1" applyProtection="1">
      <alignment horizontal="left"/>
      <protection hidden="1"/>
    </xf>
    <xf numFmtId="0" fontId="53" fillId="0" borderId="12" xfId="0" applyFont="1" applyBorder="1" applyProtection="1">
      <protection hidden="1"/>
    </xf>
    <xf numFmtId="0" fontId="0" fillId="0" borderId="12"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35" xfId="0" applyBorder="1" applyAlignment="1" applyProtection="1">
      <alignment horizontal="center"/>
      <protection hidden="1"/>
    </xf>
    <xf numFmtId="0" fontId="53" fillId="0" borderId="14" xfId="0" applyFont="1" applyBorder="1" applyAlignment="1" applyProtection="1">
      <alignment horizontal="center"/>
      <protection hidden="1"/>
    </xf>
    <xf numFmtId="0" fontId="53" fillId="0" borderId="12" xfId="0" applyFont="1" applyBorder="1" applyAlignment="1" applyProtection="1">
      <alignment horizontal="center"/>
      <protection hidden="1"/>
    </xf>
    <xf numFmtId="0" fontId="14" fillId="0" borderId="14" xfId="0" applyFont="1" applyBorder="1" applyAlignment="1" applyProtection="1">
      <alignment horizontal="center"/>
      <protection hidden="1"/>
    </xf>
    <xf numFmtId="0" fontId="0" fillId="0" borderId="12" xfId="0" applyBorder="1" applyProtection="1">
      <protection hidden="1"/>
    </xf>
    <xf numFmtId="1" fontId="0" fillId="0" borderId="14" xfId="0" applyNumberFormat="1" applyBorder="1" applyAlignment="1" applyProtection="1">
      <alignment horizontal="center"/>
      <protection hidden="1"/>
    </xf>
    <xf numFmtId="1" fontId="0" fillId="0" borderId="12" xfId="0" applyNumberFormat="1" applyBorder="1" applyAlignment="1" applyProtection="1">
      <alignment horizontal="center"/>
      <protection hidden="1"/>
    </xf>
    <xf numFmtId="0" fontId="1" fillId="0" borderId="12" xfId="0" applyFont="1" applyBorder="1" applyAlignment="1" applyProtection="1">
      <alignment horizontal="center"/>
      <protection hidden="1"/>
    </xf>
    <xf numFmtId="0" fontId="35" fillId="0" borderId="34" xfId="0" applyFont="1" applyBorder="1" applyAlignment="1" applyProtection="1">
      <alignment horizontal="center"/>
      <protection hidden="1"/>
    </xf>
    <xf numFmtId="0" fontId="35" fillId="0" borderId="14" xfId="0" applyFont="1" applyBorder="1" applyAlignment="1" applyProtection="1">
      <alignment horizontal="center"/>
      <protection hidden="1"/>
    </xf>
    <xf numFmtId="0" fontId="10" fillId="0" borderId="0" xfId="0" applyFont="1" applyAlignment="1" applyProtection="1">
      <alignment horizontal="left" vertical="top" wrapText="1"/>
      <protection hidden="1"/>
    </xf>
    <xf numFmtId="0" fontId="72" fillId="0" borderId="37" xfId="0" applyFont="1" applyBorder="1" applyAlignment="1" applyProtection="1">
      <alignment horizontal="center" wrapText="1"/>
      <protection hidden="1"/>
    </xf>
    <xf numFmtId="0" fontId="73" fillId="0" borderId="38" xfId="0" applyFont="1" applyBorder="1" applyAlignment="1" applyProtection="1">
      <alignment horizontal="center" wrapText="1"/>
      <protection hidden="1"/>
    </xf>
    <xf numFmtId="0" fontId="72" fillId="0" borderId="37" xfId="0" applyFont="1" applyBorder="1" applyAlignment="1" applyProtection="1">
      <alignment horizontal="center"/>
      <protection hidden="1"/>
    </xf>
    <xf numFmtId="0" fontId="72" fillId="0" borderId="38" xfId="0" applyFont="1" applyBorder="1" applyAlignment="1" applyProtection="1">
      <alignment horizontal="center"/>
      <protection hidden="1"/>
    </xf>
    <xf numFmtId="0" fontId="72" fillId="0" borderId="40" xfId="0" applyFont="1" applyBorder="1" applyAlignment="1" applyProtection="1">
      <alignment horizontal="center" wrapText="1"/>
      <protection hidden="1"/>
    </xf>
    <xf numFmtId="0" fontId="73" fillId="0" borderId="41" xfId="0" applyFont="1" applyBorder="1" applyAlignment="1" applyProtection="1">
      <alignment horizontal="center" wrapText="1"/>
      <protection hidden="1"/>
    </xf>
    <xf numFmtId="0" fontId="74" fillId="0" borderId="40" xfId="0" applyFont="1" applyBorder="1" applyAlignment="1" applyProtection="1">
      <alignment horizontal="center"/>
      <protection hidden="1"/>
    </xf>
    <xf numFmtId="0" fontId="73" fillId="0" borderId="41" xfId="0" applyFont="1" applyBorder="1" applyAlignment="1" applyProtection="1">
      <alignment horizontal="center"/>
      <protection hidden="1"/>
    </xf>
    <xf numFmtId="0" fontId="1" fillId="0" borderId="33" xfId="0" applyFont="1" applyBorder="1" applyAlignment="1" applyProtection="1">
      <alignment horizontal="center" vertical="center" wrapText="1"/>
      <protection hidden="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53" fillId="0" borderId="37" xfId="0" applyFont="1" applyBorder="1" applyAlignment="1" applyProtection="1">
      <alignment horizontal="center"/>
      <protection hidden="1"/>
    </xf>
    <xf numFmtId="0" fontId="53" fillId="0" borderId="38" xfId="0" applyFont="1" applyBorder="1" applyAlignment="1" applyProtection="1">
      <alignment horizontal="center"/>
      <protection hidden="1"/>
    </xf>
    <xf numFmtId="0" fontId="53" fillId="0" borderId="34" xfId="0" applyFont="1" applyBorder="1" applyAlignment="1" applyProtection="1">
      <alignment horizontal="center"/>
      <protection hidden="1"/>
    </xf>
    <xf numFmtId="0" fontId="53" fillId="0" borderId="35" xfId="0" applyFont="1" applyBorder="1" applyAlignment="1" applyProtection="1">
      <alignment horizontal="center"/>
      <protection hidden="1"/>
    </xf>
    <xf numFmtId="0" fontId="10" fillId="0" borderId="0" xfId="0" applyFont="1" applyAlignment="1" applyProtection="1">
      <alignment horizontal="left" vertical="top"/>
      <protection hidden="1"/>
    </xf>
    <xf numFmtId="0" fontId="0" fillId="0" borderId="0" xfId="0"/>
    <xf numFmtId="0" fontId="73" fillId="0" borderId="38" xfId="0" applyFont="1" applyBorder="1" applyAlignment="1" applyProtection="1">
      <alignment horizontal="center"/>
      <protection hidden="1"/>
    </xf>
    <xf numFmtId="0" fontId="4" fillId="0" borderId="25" xfId="0" applyFont="1" applyBorder="1" applyAlignment="1" applyProtection="1">
      <alignment horizontal="left" wrapText="1"/>
      <protection hidden="1"/>
    </xf>
    <xf numFmtId="0" fontId="0" fillId="0" borderId="9" xfId="0" applyBorder="1" applyAlignment="1" applyProtection="1">
      <alignment horizontal="left"/>
      <protection hidden="1"/>
    </xf>
    <xf numFmtId="0" fontId="0" fillId="0" borderId="63" xfId="0" applyBorder="1"/>
    <xf numFmtId="0" fontId="103" fillId="0" borderId="22" xfId="0" applyFont="1" applyBorder="1" applyAlignment="1" applyProtection="1">
      <alignment horizontal="center" vertical="center" wrapText="1"/>
      <protection hidden="1"/>
    </xf>
    <xf numFmtId="0" fontId="87" fillId="0" borderId="22" xfId="0" applyFont="1" applyBorder="1" applyAlignment="1">
      <alignment horizontal="center" vertical="center" wrapText="1"/>
    </xf>
    <xf numFmtId="0" fontId="1" fillId="0" borderId="33" xfId="0" applyFont="1" applyBorder="1" applyAlignment="1" applyProtection="1">
      <alignment vertical="center" wrapText="1"/>
      <protection hidden="1"/>
    </xf>
    <xf numFmtId="0" fontId="1" fillId="0" borderId="36" xfId="0" applyFont="1" applyBorder="1" applyAlignment="1" applyProtection="1">
      <alignment vertical="center" wrapText="1"/>
      <protection hidden="1"/>
    </xf>
    <xf numFmtId="0" fontId="1" fillId="0" borderId="39" xfId="0" applyFont="1" applyBorder="1" applyAlignment="1" applyProtection="1">
      <alignment vertical="center" wrapText="1"/>
      <protection hidden="1"/>
    </xf>
    <xf numFmtId="0" fontId="0" fillId="0" borderId="37" xfId="0" applyBorder="1" applyAlignment="1" applyProtection="1">
      <alignment horizontal="center"/>
      <protection hidden="1"/>
    </xf>
    <xf numFmtId="0" fontId="0" fillId="0" borderId="38" xfId="0" applyBorder="1" applyAlignment="1" applyProtection="1">
      <alignment horizontal="center"/>
      <protection hidden="1"/>
    </xf>
    <xf numFmtId="0" fontId="108" fillId="8" borderId="0" xfId="3" applyFont="1" applyFill="1" applyAlignment="1" applyProtection="1">
      <alignment horizontal="left" vertical="top"/>
      <protection hidden="1"/>
    </xf>
    <xf numFmtId="0" fontId="105" fillId="8" borderId="0" xfId="0" applyFont="1" applyFill="1" applyAlignment="1" applyProtection="1">
      <alignment horizontal="left" vertical="top" wrapText="1"/>
      <protection hidden="1"/>
    </xf>
    <xf numFmtId="0" fontId="15" fillId="8" borderId="0" xfId="0" applyFont="1" applyFill="1" applyAlignment="1" applyProtection="1">
      <alignment vertical="top" wrapText="1"/>
      <protection hidden="1"/>
    </xf>
    <xf numFmtId="0" fontId="11" fillId="7" borderId="0" xfId="0" applyFont="1" applyFill="1" applyAlignment="1" applyProtection="1">
      <alignment vertical="top" wrapText="1"/>
      <protection hidden="1"/>
    </xf>
    <xf numFmtId="0" fontId="11" fillId="7" borderId="0" xfId="0" applyFont="1" applyFill="1" applyAlignment="1" applyProtection="1">
      <alignment vertical="top"/>
      <protection hidden="1"/>
    </xf>
    <xf numFmtId="0" fontId="11" fillId="8" borderId="0" xfId="0" applyFont="1" applyFill="1" applyAlignment="1" applyProtection="1">
      <alignment vertical="top" wrapText="1"/>
      <protection hidden="1"/>
    </xf>
    <xf numFmtId="0" fontId="11" fillId="8" borderId="0" xfId="0" applyFont="1" applyFill="1" applyAlignment="1" applyProtection="1">
      <alignment horizontal="left" vertical="top" wrapText="1"/>
      <protection hidden="1"/>
    </xf>
    <xf numFmtId="0" fontId="0" fillId="8" borderId="0" xfId="0" applyFill="1" applyAlignment="1" applyProtection="1">
      <alignment vertical="top"/>
      <protection hidden="1"/>
    </xf>
    <xf numFmtId="0" fontId="11" fillId="8" borderId="0" xfId="0" applyFont="1" applyFill="1" applyAlignment="1" applyProtection="1">
      <alignment vertical="top"/>
      <protection hidden="1"/>
    </xf>
    <xf numFmtId="0" fontId="11" fillId="8" borderId="0" xfId="0" applyFont="1" applyFill="1" applyAlignment="1" applyProtection="1">
      <alignment horizontal="right" vertical="top"/>
      <protection hidden="1"/>
    </xf>
  </cellXfs>
  <cellStyles count="4">
    <cellStyle name="Link" xfId="3" builtinId="8"/>
    <cellStyle name="Standard" xfId="0" builtinId="0"/>
    <cellStyle name="Standard_Tabelle1" xfId="1" xr:uid="{00000000-0005-0000-0000-000002000000}"/>
    <cellStyle name="Standard_Tabelle3" xfId="2" xr:uid="{00000000-0005-0000-0000-000003000000}"/>
  </cellStyles>
  <dxfs count="12">
    <dxf>
      <fill>
        <patternFill patternType="solid">
          <bgColor rgb="FFF6C90A"/>
        </patternFill>
      </fill>
      <border>
        <left style="thin">
          <color rgb="FFFF0000"/>
        </left>
        <right style="thin">
          <color rgb="FFFF0000"/>
        </right>
        <top style="thin">
          <color rgb="FFFF0000"/>
        </top>
        <bottom style="thin">
          <color rgb="FFFF0000"/>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S38" lockText="1" noThreeD="1"/>
</file>

<file path=xl/ctrlProps/ctrlProp10.xml><?xml version="1.0" encoding="utf-8"?>
<formControlPr xmlns="http://schemas.microsoft.com/office/spreadsheetml/2009/9/main" objectType="CheckBox" fmlaLink="T27" lockText="1" noThreeD="1"/>
</file>

<file path=xl/ctrlProps/ctrlProp11.xml><?xml version="1.0" encoding="utf-8"?>
<formControlPr xmlns="http://schemas.microsoft.com/office/spreadsheetml/2009/9/main" objectType="CheckBox" fmlaLink="$S$13" lockText="1" noThreeD="1"/>
</file>

<file path=xl/ctrlProps/ctrlProp12.xml><?xml version="1.0" encoding="utf-8"?>
<formControlPr xmlns="http://schemas.microsoft.com/office/spreadsheetml/2009/9/main" objectType="CheckBox" checked="Checked" fmlaLink="$S$27" lockText="1" noThreeD="1"/>
</file>

<file path=xl/ctrlProps/ctrlProp2.xml><?xml version="1.0" encoding="utf-8"?>
<formControlPr xmlns="http://schemas.microsoft.com/office/spreadsheetml/2009/9/main" objectType="CheckBox" fmlaLink="T38" lockText="1" noThreeD="1"/>
</file>

<file path=xl/ctrlProps/ctrlProp3.xml><?xml version="1.0" encoding="utf-8"?>
<formControlPr xmlns="http://schemas.microsoft.com/office/spreadsheetml/2009/9/main" objectType="CheckBox" fmlaLink="S39" lockText="1" noThreeD="1"/>
</file>

<file path=xl/ctrlProps/ctrlProp4.xml><?xml version="1.0" encoding="utf-8"?>
<formControlPr xmlns="http://schemas.microsoft.com/office/spreadsheetml/2009/9/main" objectType="CheckBox" fmlaLink="S40" lockText="1" noThreeD="1"/>
</file>

<file path=xl/ctrlProps/ctrlProp5.xml><?xml version="1.0" encoding="utf-8"?>
<formControlPr xmlns="http://schemas.microsoft.com/office/spreadsheetml/2009/9/main" objectType="CheckBox" fmlaLink="T39" lockText="1" noThreeD="1"/>
</file>

<file path=xl/ctrlProps/ctrlProp6.xml><?xml version="1.0" encoding="utf-8"?>
<formControlPr xmlns="http://schemas.microsoft.com/office/spreadsheetml/2009/9/main" objectType="CheckBox" fmlaLink="T40" lockText="1" noThreeD="1"/>
</file>

<file path=xl/ctrlProps/ctrlProp7.xml><?xml version="1.0" encoding="utf-8"?>
<formControlPr xmlns="http://schemas.microsoft.com/office/spreadsheetml/2009/9/main" objectType="CheckBox" fmlaLink="$S$34" lockText="1" noThreeD="1"/>
</file>

<file path=xl/ctrlProps/ctrlProp8.xml><?xml version="1.0" encoding="utf-8"?>
<formControlPr xmlns="http://schemas.microsoft.com/office/spreadsheetml/2009/9/main" objectType="CheckBox" fmlaLink="$S$42" lockText="1" noThreeD="1"/>
</file>

<file path=xl/ctrlProps/ctrlProp9.xml><?xml version="1.0" encoding="utf-8"?>
<formControlPr xmlns="http://schemas.microsoft.com/office/spreadsheetml/2009/9/main" objectType="CheckBox" fmlaLink="$T$42"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5.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6.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371475</xdr:rowOff>
    </xdr:from>
    <xdr:to>
      <xdr:col>8</xdr:col>
      <xdr:colOff>38100</xdr:colOff>
      <xdr:row>0</xdr:row>
      <xdr:rowOff>1019175</xdr:rowOff>
    </xdr:to>
    <xdr:grpSp>
      <xdr:nvGrpSpPr>
        <xdr:cNvPr id="40946" name="Group 138">
          <a:extLst>
            <a:ext uri="{FF2B5EF4-FFF2-40B4-BE49-F238E27FC236}">
              <a16:creationId xmlns:a16="http://schemas.microsoft.com/office/drawing/2014/main" id="{00000000-0008-0000-0000-0000F29F0000}"/>
            </a:ext>
          </a:extLst>
        </xdr:cNvPr>
        <xdr:cNvGrpSpPr>
          <a:grpSpLocks noChangeAspect="1"/>
        </xdr:cNvGrpSpPr>
      </xdr:nvGrpSpPr>
      <xdr:grpSpPr bwMode="auto">
        <a:xfrm>
          <a:off x="133350" y="371475"/>
          <a:ext cx="5010150" cy="647700"/>
          <a:chOff x="55" y="41"/>
          <a:chExt cx="321" cy="43"/>
        </a:xfrm>
      </xdr:grpSpPr>
      <xdr:sp macro="" textlink="">
        <xdr:nvSpPr>
          <xdr:cNvPr id="40947" name="AutoShape 137">
            <a:extLst>
              <a:ext uri="{FF2B5EF4-FFF2-40B4-BE49-F238E27FC236}">
                <a16:creationId xmlns:a16="http://schemas.microsoft.com/office/drawing/2014/main" id="{00000000-0008-0000-0000-0000F39F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0948" name="Group 141">
            <a:extLst>
              <a:ext uri="{FF2B5EF4-FFF2-40B4-BE49-F238E27FC236}">
                <a16:creationId xmlns:a16="http://schemas.microsoft.com/office/drawing/2014/main" id="{00000000-0008-0000-0000-0000F49F0000}"/>
              </a:ext>
            </a:extLst>
          </xdr:cNvPr>
          <xdr:cNvGrpSpPr>
            <a:grpSpLocks/>
          </xdr:cNvGrpSpPr>
        </xdr:nvGrpSpPr>
        <xdr:grpSpPr bwMode="auto">
          <a:xfrm>
            <a:off x="55" y="41"/>
            <a:ext cx="34" cy="43"/>
            <a:chOff x="55" y="41"/>
            <a:chExt cx="34" cy="43"/>
          </a:xfrm>
        </xdr:grpSpPr>
        <xdr:pic>
          <xdr:nvPicPr>
            <xdr:cNvPr id="49170" name="Grafik 70">
              <a:extLst>
                <a:ext uri="{FF2B5EF4-FFF2-40B4-BE49-F238E27FC236}">
                  <a16:creationId xmlns:a16="http://schemas.microsoft.com/office/drawing/2014/main" id="{00000000-0008-0000-0000-000012C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71" name="Grafik 71">
              <a:extLst>
                <a:ext uri="{FF2B5EF4-FFF2-40B4-BE49-F238E27FC236}">
                  <a16:creationId xmlns:a16="http://schemas.microsoft.com/office/drawing/2014/main" id="{00000000-0008-0000-0000-000013C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3" name="Rectangle 142">
            <a:extLst>
              <a:ext uri="{FF2B5EF4-FFF2-40B4-BE49-F238E27FC236}">
                <a16:creationId xmlns:a16="http://schemas.microsoft.com/office/drawing/2014/main" id="{00000000-0008-0000-0000-000049000000}"/>
              </a:ext>
            </a:extLst>
          </xdr:cNvPr>
          <xdr:cNvSpPr>
            <a:spLocks noChangeArrowheads="1"/>
          </xdr:cNvSpPr>
        </xdr:nvSpPr>
        <xdr:spPr bwMode="auto">
          <a:xfrm>
            <a:off x="8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0950" name="Group 145">
            <a:extLst>
              <a:ext uri="{FF2B5EF4-FFF2-40B4-BE49-F238E27FC236}">
                <a16:creationId xmlns:a16="http://schemas.microsoft.com/office/drawing/2014/main" id="{00000000-0008-0000-0000-0000F69F0000}"/>
              </a:ext>
            </a:extLst>
          </xdr:cNvPr>
          <xdr:cNvGrpSpPr>
            <a:grpSpLocks/>
          </xdr:cNvGrpSpPr>
        </xdr:nvGrpSpPr>
        <xdr:grpSpPr bwMode="auto">
          <a:xfrm>
            <a:off x="93" y="41"/>
            <a:ext cx="34" cy="43"/>
            <a:chOff x="93" y="41"/>
            <a:chExt cx="34" cy="43"/>
          </a:xfrm>
        </xdr:grpSpPr>
        <xdr:pic>
          <xdr:nvPicPr>
            <xdr:cNvPr id="49168" name="Grafik 68">
              <a:extLst>
                <a:ext uri="{FF2B5EF4-FFF2-40B4-BE49-F238E27FC236}">
                  <a16:creationId xmlns:a16="http://schemas.microsoft.com/office/drawing/2014/main" id="{00000000-0008-0000-0000-000010C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69" name="Grafik 69">
              <a:extLst>
                <a:ext uri="{FF2B5EF4-FFF2-40B4-BE49-F238E27FC236}">
                  <a16:creationId xmlns:a16="http://schemas.microsoft.com/office/drawing/2014/main" id="{00000000-0008-0000-0000-000011C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5" name="Rectangle 146">
            <a:extLst>
              <a:ext uri="{FF2B5EF4-FFF2-40B4-BE49-F238E27FC236}">
                <a16:creationId xmlns:a16="http://schemas.microsoft.com/office/drawing/2014/main" id="{00000000-0008-0000-0000-00004B000000}"/>
              </a:ext>
            </a:extLst>
          </xdr:cNvPr>
          <xdr:cNvSpPr>
            <a:spLocks noChangeArrowheads="1"/>
          </xdr:cNvSpPr>
        </xdr:nvSpPr>
        <xdr:spPr bwMode="auto">
          <a:xfrm>
            <a:off x="127"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0952" name="Group 149">
            <a:extLst>
              <a:ext uri="{FF2B5EF4-FFF2-40B4-BE49-F238E27FC236}">
                <a16:creationId xmlns:a16="http://schemas.microsoft.com/office/drawing/2014/main" id="{00000000-0008-0000-0000-0000F89F0000}"/>
              </a:ext>
            </a:extLst>
          </xdr:cNvPr>
          <xdr:cNvGrpSpPr>
            <a:grpSpLocks/>
          </xdr:cNvGrpSpPr>
        </xdr:nvGrpSpPr>
        <xdr:grpSpPr bwMode="auto">
          <a:xfrm>
            <a:off x="130" y="41"/>
            <a:ext cx="39" cy="43"/>
            <a:chOff x="130" y="41"/>
            <a:chExt cx="39" cy="43"/>
          </a:xfrm>
        </xdr:grpSpPr>
        <xdr:pic>
          <xdr:nvPicPr>
            <xdr:cNvPr id="49166" name="Grafik 66">
              <a:extLst>
                <a:ext uri="{FF2B5EF4-FFF2-40B4-BE49-F238E27FC236}">
                  <a16:creationId xmlns:a16="http://schemas.microsoft.com/office/drawing/2014/main" id="{00000000-0008-0000-0000-00000EC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67" name="Grafik 67">
              <a:extLst>
                <a:ext uri="{FF2B5EF4-FFF2-40B4-BE49-F238E27FC236}">
                  <a16:creationId xmlns:a16="http://schemas.microsoft.com/office/drawing/2014/main" id="{00000000-0008-0000-0000-00000FC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7" name="Rectangle 150">
            <a:extLst>
              <a:ext uri="{FF2B5EF4-FFF2-40B4-BE49-F238E27FC236}">
                <a16:creationId xmlns:a16="http://schemas.microsoft.com/office/drawing/2014/main" id="{00000000-0008-0000-0000-00004D000000}"/>
              </a:ext>
            </a:extLst>
          </xdr:cNvPr>
          <xdr:cNvSpPr>
            <a:spLocks noChangeArrowheads="1"/>
          </xdr:cNvSpPr>
        </xdr:nvSpPr>
        <xdr:spPr bwMode="auto">
          <a:xfrm>
            <a:off x="16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0954" name="Group 153">
            <a:extLst>
              <a:ext uri="{FF2B5EF4-FFF2-40B4-BE49-F238E27FC236}">
                <a16:creationId xmlns:a16="http://schemas.microsoft.com/office/drawing/2014/main" id="{00000000-0008-0000-0000-0000FA9F0000}"/>
              </a:ext>
            </a:extLst>
          </xdr:cNvPr>
          <xdr:cNvGrpSpPr>
            <a:grpSpLocks/>
          </xdr:cNvGrpSpPr>
        </xdr:nvGrpSpPr>
        <xdr:grpSpPr bwMode="auto">
          <a:xfrm>
            <a:off x="172" y="41"/>
            <a:ext cx="34" cy="43"/>
            <a:chOff x="172" y="41"/>
            <a:chExt cx="34" cy="43"/>
          </a:xfrm>
        </xdr:grpSpPr>
        <xdr:pic>
          <xdr:nvPicPr>
            <xdr:cNvPr id="49164" name="Grafik 64">
              <a:extLst>
                <a:ext uri="{FF2B5EF4-FFF2-40B4-BE49-F238E27FC236}">
                  <a16:creationId xmlns:a16="http://schemas.microsoft.com/office/drawing/2014/main" id="{00000000-0008-0000-0000-00000CC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65" name="Grafik 65">
              <a:extLst>
                <a:ext uri="{FF2B5EF4-FFF2-40B4-BE49-F238E27FC236}">
                  <a16:creationId xmlns:a16="http://schemas.microsoft.com/office/drawing/2014/main" id="{00000000-0008-0000-0000-00000DC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9" name="Rectangle 154">
            <a:extLst>
              <a:ext uri="{FF2B5EF4-FFF2-40B4-BE49-F238E27FC236}">
                <a16:creationId xmlns:a16="http://schemas.microsoft.com/office/drawing/2014/main" id="{00000000-0008-0000-0000-00004F000000}"/>
              </a:ext>
            </a:extLst>
          </xdr:cNvPr>
          <xdr:cNvSpPr>
            <a:spLocks noChangeArrowheads="1"/>
          </xdr:cNvSpPr>
        </xdr:nvSpPr>
        <xdr:spPr bwMode="auto">
          <a:xfrm>
            <a:off x="205"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0956" name="Group 157">
            <a:extLst>
              <a:ext uri="{FF2B5EF4-FFF2-40B4-BE49-F238E27FC236}">
                <a16:creationId xmlns:a16="http://schemas.microsoft.com/office/drawing/2014/main" id="{00000000-0008-0000-0000-0000FC9F0000}"/>
              </a:ext>
            </a:extLst>
          </xdr:cNvPr>
          <xdr:cNvGrpSpPr>
            <a:grpSpLocks/>
          </xdr:cNvGrpSpPr>
        </xdr:nvGrpSpPr>
        <xdr:grpSpPr bwMode="auto">
          <a:xfrm>
            <a:off x="210" y="41"/>
            <a:ext cx="35" cy="43"/>
            <a:chOff x="210" y="41"/>
            <a:chExt cx="35" cy="43"/>
          </a:xfrm>
        </xdr:grpSpPr>
        <xdr:pic>
          <xdr:nvPicPr>
            <xdr:cNvPr id="49162" name="Grafik 62">
              <a:extLst>
                <a:ext uri="{FF2B5EF4-FFF2-40B4-BE49-F238E27FC236}">
                  <a16:creationId xmlns:a16="http://schemas.microsoft.com/office/drawing/2014/main" id="{00000000-0008-0000-0000-00000AC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63" name="Grafik 63">
              <a:extLst>
                <a:ext uri="{FF2B5EF4-FFF2-40B4-BE49-F238E27FC236}">
                  <a16:creationId xmlns:a16="http://schemas.microsoft.com/office/drawing/2014/main" id="{00000000-0008-0000-0000-00000BC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1" name="Rectangle 158">
            <a:extLst>
              <a:ext uri="{FF2B5EF4-FFF2-40B4-BE49-F238E27FC236}">
                <a16:creationId xmlns:a16="http://schemas.microsoft.com/office/drawing/2014/main" id="{00000000-0008-0000-0000-000051000000}"/>
              </a:ext>
            </a:extLst>
          </xdr:cNvPr>
          <xdr:cNvSpPr>
            <a:spLocks noChangeArrowheads="1"/>
          </xdr:cNvSpPr>
        </xdr:nvSpPr>
        <xdr:spPr bwMode="auto">
          <a:xfrm>
            <a:off x="245"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0958" name="Group 161">
            <a:extLst>
              <a:ext uri="{FF2B5EF4-FFF2-40B4-BE49-F238E27FC236}">
                <a16:creationId xmlns:a16="http://schemas.microsoft.com/office/drawing/2014/main" id="{00000000-0008-0000-0000-0000FE9F0000}"/>
              </a:ext>
            </a:extLst>
          </xdr:cNvPr>
          <xdr:cNvGrpSpPr>
            <a:grpSpLocks/>
          </xdr:cNvGrpSpPr>
        </xdr:nvGrpSpPr>
        <xdr:grpSpPr bwMode="auto">
          <a:xfrm>
            <a:off x="249" y="41"/>
            <a:ext cx="33" cy="43"/>
            <a:chOff x="249" y="41"/>
            <a:chExt cx="33" cy="43"/>
          </a:xfrm>
        </xdr:grpSpPr>
        <xdr:pic>
          <xdr:nvPicPr>
            <xdr:cNvPr id="49160" name="Grafik 60">
              <a:extLst>
                <a:ext uri="{FF2B5EF4-FFF2-40B4-BE49-F238E27FC236}">
                  <a16:creationId xmlns:a16="http://schemas.microsoft.com/office/drawing/2014/main" id="{00000000-0008-0000-0000-000008C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61" name="Grafik 61">
              <a:extLst>
                <a:ext uri="{FF2B5EF4-FFF2-40B4-BE49-F238E27FC236}">
                  <a16:creationId xmlns:a16="http://schemas.microsoft.com/office/drawing/2014/main" id="{00000000-0008-0000-0000-000009C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3" name="Rectangle 162">
            <a:extLst>
              <a:ext uri="{FF2B5EF4-FFF2-40B4-BE49-F238E27FC236}">
                <a16:creationId xmlns:a16="http://schemas.microsoft.com/office/drawing/2014/main" id="{00000000-0008-0000-0000-000053000000}"/>
              </a:ext>
            </a:extLst>
          </xdr:cNvPr>
          <xdr:cNvSpPr>
            <a:spLocks noChangeArrowheads="1"/>
          </xdr:cNvSpPr>
        </xdr:nvSpPr>
        <xdr:spPr bwMode="auto">
          <a:xfrm>
            <a:off x="282"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9152" name="Group 165">
            <a:extLst>
              <a:ext uri="{FF2B5EF4-FFF2-40B4-BE49-F238E27FC236}">
                <a16:creationId xmlns:a16="http://schemas.microsoft.com/office/drawing/2014/main" id="{00000000-0008-0000-0000-000000C00000}"/>
              </a:ext>
            </a:extLst>
          </xdr:cNvPr>
          <xdr:cNvGrpSpPr>
            <a:grpSpLocks/>
          </xdr:cNvGrpSpPr>
        </xdr:nvGrpSpPr>
        <xdr:grpSpPr bwMode="auto">
          <a:xfrm>
            <a:off x="286" y="41"/>
            <a:ext cx="33" cy="43"/>
            <a:chOff x="286" y="41"/>
            <a:chExt cx="33" cy="43"/>
          </a:xfrm>
        </xdr:grpSpPr>
        <xdr:pic>
          <xdr:nvPicPr>
            <xdr:cNvPr id="49158" name="Grafik 58">
              <a:extLst>
                <a:ext uri="{FF2B5EF4-FFF2-40B4-BE49-F238E27FC236}">
                  <a16:creationId xmlns:a16="http://schemas.microsoft.com/office/drawing/2014/main" id="{00000000-0008-0000-0000-000006C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59" name="Grafik 59">
              <a:extLst>
                <a:ext uri="{FF2B5EF4-FFF2-40B4-BE49-F238E27FC236}">
                  <a16:creationId xmlns:a16="http://schemas.microsoft.com/office/drawing/2014/main" id="{00000000-0008-0000-0000-000007C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5" name="Rectangle 166">
            <a:extLst>
              <a:ext uri="{FF2B5EF4-FFF2-40B4-BE49-F238E27FC236}">
                <a16:creationId xmlns:a16="http://schemas.microsoft.com/office/drawing/2014/main" id="{00000000-0008-0000-0000-000055000000}"/>
              </a:ext>
            </a:extLst>
          </xdr:cNvPr>
          <xdr:cNvSpPr>
            <a:spLocks noChangeArrowheads="1"/>
          </xdr:cNvSpPr>
        </xdr:nvSpPr>
        <xdr:spPr bwMode="auto">
          <a:xfrm>
            <a:off x="31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9154" name="Group 169">
            <a:extLst>
              <a:ext uri="{FF2B5EF4-FFF2-40B4-BE49-F238E27FC236}">
                <a16:creationId xmlns:a16="http://schemas.microsoft.com/office/drawing/2014/main" id="{00000000-0008-0000-0000-000002C00000}"/>
              </a:ext>
            </a:extLst>
          </xdr:cNvPr>
          <xdr:cNvGrpSpPr>
            <a:grpSpLocks/>
          </xdr:cNvGrpSpPr>
        </xdr:nvGrpSpPr>
        <xdr:grpSpPr bwMode="auto">
          <a:xfrm>
            <a:off x="323" y="41"/>
            <a:ext cx="35" cy="43"/>
            <a:chOff x="323" y="41"/>
            <a:chExt cx="35" cy="43"/>
          </a:xfrm>
        </xdr:grpSpPr>
        <xdr:pic>
          <xdr:nvPicPr>
            <xdr:cNvPr id="49156" name="Grafik 56">
              <a:extLst>
                <a:ext uri="{FF2B5EF4-FFF2-40B4-BE49-F238E27FC236}">
                  <a16:creationId xmlns:a16="http://schemas.microsoft.com/office/drawing/2014/main" id="{00000000-0008-0000-0000-000004C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9157" name="Grafik 57">
              <a:extLst>
                <a:ext uri="{FF2B5EF4-FFF2-40B4-BE49-F238E27FC236}">
                  <a16:creationId xmlns:a16="http://schemas.microsoft.com/office/drawing/2014/main" id="{00000000-0008-0000-0000-000005C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7" name="Rectangle 170">
            <a:extLst>
              <a:ext uri="{FF2B5EF4-FFF2-40B4-BE49-F238E27FC236}">
                <a16:creationId xmlns:a16="http://schemas.microsoft.com/office/drawing/2014/main" id="{00000000-0008-0000-0000-000057000000}"/>
              </a:ext>
            </a:extLst>
          </xdr:cNvPr>
          <xdr:cNvSpPr>
            <a:spLocks noChangeArrowheads="1"/>
          </xdr:cNvSpPr>
        </xdr:nvSpPr>
        <xdr:spPr bwMode="auto">
          <a:xfrm>
            <a:off x="35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27</xdr:row>
      <xdr:rowOff>0</xdr:rowOff>
    </xdr:from>
    <xdr:to>
      <xdr:col>18</xdr:col>
      <xdr:colOff>0</xdr:colOff>
      <xdr:row>27</xdr:row>
      <xdr:rowOff>0</xdr:rowOff>
    </xdr:to>
    <xdr:sp macro="" textlink="">
      <xdr:nvSpPr>
        <xdr:cNvPr id="47110" name="Text 3">
          <a:extLst>
            <a:ext uri="{FF2B5EF4-FFF2-40B4-BE49-F238E27FC236}">
              <a16:creationId xmlns:a16="http://schemas.microsoft.com/office/drawing/2014/main" id="{00000000-0008-0000-0100-000006B80000}"/>
            </a:ext>
          </a:extLst>
        </xdr:cNvPr>
        <xdr:cNvSpPr txBox="1">
          <a:spLocks noChangeArrowheads="1"/>
        </xdr:cNvSpPr>
      </xdr:nvSpPr>
      <xdr:spPr bwMode="auto">
        <a:xfrm>
          <a:off x="419100" y="8743950"/>
          <a:ext cx="9563100" cy="0"/>
        </a:xfrm>
        <a:prstGeom prst="rect">
          <a:avLst/>
        </a:prstGeom>
        <a:solidFill>
          <a:srgbClr val="FFFFFF"/>
        </a:solidFill>
        <a:ln w="9525">
          <a:solidFill>
            <a:srgbClr val="000000"/>
          </a:solidFill>
          <a:miter lim="800000"/>
          <a:headEnd/>
          <a:tailEnd/>
        </a:ln>
      </xdr:spPr>
    </xdr:sp>
    <xdr:clientData/>
  </xdr:twoCellAnchor>
  <xdr:twoCellAnchor>
    <xdr:from>
      <xdr:col>0</xdr:col>
      <xdr:colOff>152400</xdr:colOff>
      <xdr:row>0</xdr:row>
      <xdr:rowOff>228600</xdr:rowOff>
    </xdr:from>
    <xdr:to>
      <xdr:col>8</xdr:col>
      <xdr:colOff>428625</xdr:colOff>
      <xdr:row>0</xdr:row>
      <xdr:rowOff>876300</xdr:rowOff>
    </xdr:to>
    <xdr:grpSp>
      <xdr:nvGrpSpPr>
        <xdr:cNvPr id="47111" name="Group 138">
          <a:extLst>
            <a:ext uri="{FF2B5EF4-FFF2-40B4-BE49-F238E27FC236}">
              <a16:creationId xmlns:a16="http://schemas.microsoft.com/office/drawing/2014/main" id="{00000000-0008-0000-0100-000007B80000}"/>
            </a:ext>
          </a:extLst>
        </xdr:cNvPr>
        <xdr:cNvGrpSpPr>
          <a:grpSpLocks noChangeAspect="1"/>
        </xdr:cNvGrpSpPr>
      </xdr:nvGrpSpPr>
      <xdr:grpSpPr bwMode="auto">
        <a:xfrm>
          <a:off x="152400" y="228600"/>
          <a:ext cx="4981575" cy="647700"/>
          <a:chOff x="55" y="41"/>
          <a:chExt cx="321" cy="43"/>
        </a:xfrm>
      </xdr:grpSpPr>
      <xdr:sp macro="" textlink="">
        <xdr:nvSpPr>
          <xdr:cNvPr id="47112" name="AutoShape 137">
            <a:extLst>
              <a:ext uri="{FF2B5EF4-FFF2-40B4-BE49-F238E27FC236}">
                <a16:creationId xmlns:a16="http://schemas.microsoft.com/office/drawing/2014/main" id="{00000000-0008-0000-0100-000008B8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7113" name="Group 141">
            <a:extLst>
              <a:ext uri="{FF2B5EF4-FFF2-40B4-BE49-F238E27FC236}">
                <a16:creationId xmlns:a16="http://schemas.microsoft.com/office/drawing/2014/main" id="{00000000-0008-0000-0100-000009B80000}"/>
              </a:ext>
            </a:extLst>
          </xdr:cNvPr>
          <xdr:cNvGrpSpPr>
            <a:grpSpLocks/>
          </xdr:cNvGrpSpPr>
        </xdr:nvGrpSpPr>
        <xdr:grpSpPr bwMode="auto">
          <a:xfrm>
            <a:off x="55" y="41"/>
            <a:ext cx="34" cy="43"/>
            <a:chOff x="55" y="41"/>
            <a:chExt cx="34" cy="43"/>
          </a:xfrm>
        </xdr:grpSpPr>
        <xdr:pic>
          <xdr:nvPicPr>
            <xdr:cNvPr id="47143" name="Grafik 70">
              <a:extLst>
                <a:ext uri="{FF2B5EF4-FFF2-40B4-BE49-F238E27FC236}">
                  <a16:creationId xmlns:a16="http://schemas.microsoft.com/office/drawing/2014/main" id="{00000000-0008-0000-0100-000027B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44" name="Grafik 71">
              <a:extLst>
                <a:ext uri="{FF2B5EF4-FFF2-40B4-BE49-F238E27FC236}">
                  <a16:creationId xmlns:a16="http://schemas.microsoft.com/office/drawing/2014/main" id="{00000000-0008-0000-0100-000028B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1" name="Rectangle 142">
            <a:extLst>
              <a:ext uri="{FF2B5EF4-FFF2-40B4-BE49-F238E27FC236}">
                <a16:creationId xmlns:a16="http://schemas.microsoft.com/office/drawing/2014/main" id="{00000000-0008-0000-0100-000029000000}"/>
              </a:ext>
            </a:extLst>
          </xdr:cNvPr>
          <xdr:cNvSpPr>
            <a:spLocks noChangeArrowheads="1"/>
          </xdr:cNvSpPr>
        </xdr:nvSpPr>
        <xdr:spPr bwMode="auto">
          <a:xfrm>
            <a:off x="8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15" name="Group 145">
            <a:extLst>
              <a:ext uri="{FF2B5EF4-FFF2-40B4-BE49-F238E27FC236}">
                <a16:creationId xmlns:a16="http://schemas.microsoft.com/office/drawing/2014/main" id="{00000000-0008-0000-0100-00000BB80000}"/>
              </a:ext>
            </a:extLst>
          </xdr:cNvPr>
          <xdr:cNvGrpSpPr>
            <a:grpSpLocks/>
          </xdr:cNvGrpSpPr>
        </xdr:nvGrpSpPr>
        <xdr:grpSpPr bwMode="auto">
          <a:xfrm>
            <a:off x="93" y="41"/>
            <a:ext cx="34" cy="43"/>
            <a:chOff x="93" y="41"/>
            <a:chExt cx="34" cy="43"/>
          </a:xfrm>
        </xdr:grpSpPr>
        <xdr:pic>
          <xdr:nvPicPr>
            <xdr:cNvPr id="47141" name="Grafik 68">
              <a:extLst>
                <a:ext uri="{FF2B5EF4-FFF2-40B4-BE49-F238E27FC236}">
                  <a16:creationId xmlns:a16="http://schemas.microsoft.com/office/drawing/2014/main" id="{00000000-0008-0000-0100-000025B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42" name="Grafik 69">
              <a:extLst>
                <a:ext uri="{FF2B5EF4-FFF2-40B4-BE49-F238E27FC236}">
                  <a16:creationId xmlns:a16="http://schemas.microsoft.com/office/drawing/2014/main" id="{00000000-0008-0000-0100-000026B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3" name="Rectangle 146">
            <a:extLst>
              <a:ext uri="{FF2B5EF4-FFF2-40B4-BE49-F238E27FC236}">
                <a16:creationId xmlns:a16="http://schemas.microsoft.com/office/drawing/2014/main" id="{00000000-0008-0000-0100-00002B000000}"/>
              </a:ext>
            </a:extLst>
          </xdr:cNvPr>
          <xdr:cNvSpPr>
            <a:spLocks noChangeArrowheads="1"/>
          </xdr:cNvSpPr>
        </xdr:nvSpPr>
        <xdr:spPr bwMode="auto">
          <a:xfrm>
            <a:off x="127"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17" name="Group 149">
            <a:extLst>
              <a:ext uri="{FF2B5EF4-FFF2-40B4-BE49-F238E27FC236}">
                <a16:creationId xmlns:a16="http://schemas.microsoft.com/office/drawing/2014/main" id="{00000000-0008-0000-0100-00000DB80000}"/>
              </a:ext>
            </a:extLst>
          </xdr:cNvPr>
          <xdr:cNvGrpSpPr>
            <a:grpSpLocks/>
          </xdr:cNvGrpSpPr>
        </xdr:nvGrpSpPr>
        <xdr:grpSpPr bwMode="auto">
          <a:xfrm>
            <a:off x="130" y="41"/>
            <a:ext cx="39" cy="43"/>
            <a:chOff x="130" y="41"/>
            <a:chExt cx="39" cy="43"/>
          </a:xfrm>
        </xdr:grpSpPr>
        <xdr:pic>
          <xdr:nvPicPr>
            <xdr:cNvPr id="47139" name="Grafik 66">
              <a:extLst>
                <a:ext uri="{FF2B5EF4-FFF2-40B4-BE49-F238E27FC236}">
                  <a16:creationId xmlns:a16="http://schemas.microsoft.com/office/drawing/2014/main" id="{00000000-0008-0000-0100-000023B8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40" name="Grafik 67">
              <a:extLst>
                <a:ext uri="{FF2B5EF4-FFF2-40B4-BE49-F238E27FC236}">
                  <a16:creationId xmlns:a16="http://schemas.microsoft.com/office/drawing/2014/main" id="{00000000-0008-0000-0100-000024B8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5" name="Rectangle 150">
            <a:extLst>
              <a:ext uri="{FF2B5EF4-FFF2-40B4-BE49-F238E27FC236}">
                <a16:creationId xmlns:a16="http://schemas.microsoft.com/office/drawing/2014/main" id="{00000000-0008-0000-0100-00002D000000}"/>
              </a:ext>
            </a:extLst>
          </xdr:cNvPr>
          <xdr:cNvSpPr>
            <a:spLocks noChangeArrowheads="1"/>
          </xdr:cNvSpPr>
        </xdr:nvSpPr>
        <xdr:spPr bwMode="auto">
          <a:xfrm>
            <a:off x="16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19" name="Group 153">
            <a:extLst>
              <a:ext uri="{FF2B5EF4-FFF2-40B4-BE49-F238E27FC236}">
                <a16:creationId xmlns:a16="http://schemas.microsoft.com/office/drawing/2014/main" id="{00000000-0008-0000-0100-00000FB80000}"/>
              </a:ext>
            </a:extLst>
          </xdr:cNvPr>
          <xdr:cNvGrpSpPr>
            <a:grpSpLocks/>
          </xdr:cNvGrpSpPr>
        </xdr:nvGrpSpPr>
        <xdr:grpSpPr bwMode="auto">
          <a:xfrm>
            <a:off x="172" y="41"/>
            <a:ext cx="34" cy="43"/>
            <a:chOff x="172" y="41"/>
            <a:chExt cx="34" cy="43"/>
          </a:xfrm>
        </xdr:grpSpPr>
        <xdr:pic>
          <xdr:nvPicPr>
            <xdr:cNvPr id="47137" name="Grafik 64">
              <a:extLst>
                <a:ext uri="{FF2B5EF4-FFF2-40B4-BE49-F238E27FC236}">
                  <a16:creationId xmlns:a16="http://schemas.microsoft.com/office/drawing/2014/main" id="{00000000-0008-0000-0100-000021B8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38" name="Grafik 65">
              <a:extLst>
                <a:ext uri="{FF2B5EF4-FFF2-40B4-BE49-F238E27FC236}">
                  <a16:creationId xmlns:a16="http://schemas.microsoft.com/office/drawing/2014/main" id="{00000000-0008-0000-0100-000022B8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7" name="Rectangle 154">
            <a:extLst>
              <a:ext uri="{FF2B5EF4-FFF2-40B4-BE49-F238E27FC236}">
                <a16:creationId xmlns:a16="http://schemas.microsoft.com/office/drawing/2014/main" id="{00000000-0008-0000-0100-00002F000000}"/>
              </a:ext>
            </a:extLst>
          </xdr:cNvPr>
          <xdr:cNvSpPr>
            <a:spLocks noChangeArrowheads="1"/>
          </xdr:cNvSpPr>
        </xdr:nvSpPr>
        <xdr:spPr bwMode="auto">
          <a:xfrm>
            <a:off x="206"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21" name="Group 157">
            <a:extLst>
              <a:ext uri="{FF2B5EF4-FFF2-40B4-BE49-F238E27FC236}">
                <a16:creationId xmlns:a16="http://schemas.microsoft.com/office/drawing/2014/main" id="{00000000-0008-0000-0100-000011B80000}"/>
              </a:ext>
            </a:extLst>
          </xdr:cNvPr>
          <xdr:cNvGrpSpPr>
            <a:grpSpLocks/>
          </xdr:cNvGrpSpPr>
        </xdr:nvGrpSpPr>
        <xdr:grpSpPr bwMode="auto">
          <a:xfrm>
            <a:off x="210" y="41"/>
            <a:ext cx="35" cy="43"/>
            <a:chOff x="210" y="41"/>
            <a:chExt cx="35" cy="43"/>
          </a:xfrm>
        </xdr:grpSpPr>
        <xdr:pic>
          <xdr:nvPicPr>
            <xdr:cNvPr id="47135" name="Grafik 62">
              <a:extLst>
                <a:ext uri="{FF2B5EF4-FFF2-40B4-BE49-F238E27FC236}">
                  <a16:creationId xmlns:a16="http://schemas.microsoft.com/office/drawing/2014/main" id="{00000000-0008-0000-0100-00001FB8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36" name="Grafik 63">
              <a:extLst>
                <a:ext uri="{FF2B5EF4-FFF2-40B4-BE49-F238E27FC236}">
                  <a16:creationId xmlns:a16="http://schemas.microsoft.com/office/drawing/2014/main" id="{00000000-0008-0000-0100-000020B8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9" name="Rectangle 158">
            <a:extLst>
              <a:ext uri="{FF2B5EF4-FFF2-40B4-BE49-F238E27FC236}">
                <a16:creationId xmlns:a16="http://schemas.microsoft.com/office/drawing/2014/main" id="{00000000-0008-0000-0100-000031000000}"/>
              </a:ext>
            </a:extLst>
          </xdr:cNvPr>
          <xdr:cNvSpPr>
            <a:spLocks noChangeArrowheads="1"/>
          </xdr:cNvSpPr>
        </xdr:nvSpPr>
        <xdr:spPr bwMode="auto">
          <a:xfrm>
            <a:off x="244"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23" name="Group 161">
            <a:extLst>
              <a:ext uri="{FF2B5EF4-FFF2-40B4-BE49-F238E27FC236}">
                <a16:creationId xmlns:a16="http://schemas.microsoft.com/office/drawing/2014/main" id="{00000000-0008-0000-0100-000013B80000}"/>
              </a:ext>
            </a:extLst>
          </xdr:cNvPr>
          <xdr:cNvGrpSpPr>
            <a:grpSpLocks/>
          </xdr:cNvGrpSpPr>
        </xdr:nvGrpSpPr>
        <xdr:grpSpPr bwMode="auto">
          <a:xfrm>
            <a:off x="249" y="41"/>
            <a:ext cx="33" cy="43"/>
            <a:chOff x="249" y="41"/>
            <a:chExt cx="33" cy="43"/>
          </a:xfrm>
        </xdr:grpSpPr>
        <xdr:pic>
          <xdr:nvPicPr>
            <xdr:cNvPr id="47133" name="Grafik 60">
              <a:extLst>
                <a:ext uri="{FF2B5EF4-FFF2-40B4-BE49-F238E27FC236}">
                  <a16:creationId xmlns:a16="http://schemas.microsoft.com/office/drawing/2014/main" id="{00000000-0008-0000-0100-00001DB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34" name="Grafik 61">
              <a:extLst>
                <a:ext uri="{FF2B5EF4-FFF2-40B4-BE49-F238E27FC236}">
                  <a16:creationId xmlns:a16="http://schemas.microsoft.com/office/drawing/2014/main" id="{00000000-0008-0000-0100-00001EB8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1" name="Rectangle 162">
            <a:extLst>
              <a:ext uri="{FF2B5EF4-FFF2-40B4-BE49-F238E27FC236}">
                <a16:creationId xmlns:a16="http://schemas.microsoft.com/office/drawing/2014/main" id="{00000000-0008-0000-0100-000033000000}"/>
              </a:ext>
            </a:extLst>
          </xdr:cNvPr>
          <xdr:cNvSpPr>
            <a:spLocks noChangeArrowheads="1"/>
          </xdr:cNvSpPr>
        </xdr:nvSpPr>
        <xdr:spPr bwMode="auto">
          <a:xfrm>
            <a:off x="282"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25" name="Group 165">
            <a:extLst>
              <a:ext uri="{FF2B5EF4-FFF2-40B4-BE49-F238E27FC236}">
                <a16:creationId xmlns:a16="http://schemas.microsoft.com/office/drawing/2014/main" id="{00000000-0008-0000-0100-000015B80000}"/>
              </a:ext>
            </a:extLst>
          </xdr:cNvPr>
          <xdr:cNvGrpSpPr>
            <a:grpSpLocks/>
          </xdr:cNvGrpSpPr>
        </xdr:nvGrpSpPr>
        <xdr:grpSpPr bwMode="auto">
          <a:xfrm>
            <a:off x="286" y="41"/>
            <a:ext cx="33" cy="43"/>
            <a:chOff x="286" y="41"/>
            <a:chExt cx="33" cy="43"/>
          </a:xfrm>
        </xdr:grpSpPr>
        <xdr:pic>
          <xdr:nvPicPr>
            <xdr:cNvPr id="47131" name="Grafik 58">
              <a:extLst>
                <a:ext uri="{FF2B5EF4-FFF2-40B4-BE49-F238E27FC236}">
                  <a16:creationId xmlns:a16="http://schemas.microsoft.com/office/drawing/2014/main" id="{00000000-0008-0000-0100-00001BB8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32" name="Grafik 59">
              <a:extLst>
                <a:ext uri="{FF2B5EF4-FFF2-40B4-BE49-F238E27FC236}">
                  <a16:creationId xmlns:a16="http://schemas.microsoft.com/office/drawing/2014/main" id="{00000000-0008-0000-0100-00001CB8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3" name="Rectangle 166">
            <a:extLst>
              <a:ext uri="{FF2B5EF4-FFF2-40B4-BE49-F238E27FC236}">
                <a16:creationId xmlns:a16="http://schemas.microsoft.com/office/drawing/2014/main" id="{00000000-0008-0000-0100-000035000000}"/>
              </a:ext>
            </a:extLst>
          </xdr:cNvPr>
          <xdr:cNvSpPr>
            <a:spLocks noChangeArrowheads="1"/>
          </xdr:cNvSpPr>
        </xdr:nvSpPr>
        <xdr:spPr bwMode="auto">
          <a:xfrm>
            <a:off x="31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7127" name="Group 169">
            <a:extLst>
              <a:ext uri="{FF2B5EF4-FFF2-40B4-BE49-F238E27FC236}">
                <a16:creationId xmlns:a16="http://schemas.microsoft.com/office/drawing/2014/main" id="{00000000-0008-0000-0100-000017B80000}"/>
              </a:ext>
            </a:extLst>
          </xdr:cNvPr>
          <xdr:cNvGrpSpPr>
            <a:grpSpLocks/>
          </xdr:cNvGrpSpPr>
        </xdr:nvGrpSpPr>
        <xdr:grpSpPr bwMode="auto">
          <a:xfrm>
            <a:off x="323" y="41"/>
            <a:ext cx="35" cy="43"/>
            <a:chOff x="323" y="41"/>
            <a:chExt cx="35" cy="43"/>
          </a:xfrm>
        </xdr:grpSpPr>
        <xdr:pic>
          <xdr:nvPicPr>
            <xdr:cNvPr id="47129" name="Grafik 56">
              <a:extLst>
                <a:ext uri="{FF2B5EF4-FFF2-40B4-BE49-F238E27FC236}">
                  <a16:creationId xmlns:a16="http://schemas.microsoft.com/office/drawing/2014/main" id="{00000000-0008-0000-0100-000019B8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130" name="Grafik 57">
              <a:extLst>
                <a:ext uri="{FF2B5EF4-FFF2-40B4-BE49-F238E27FC236}">
                  <a16:creationId xmlns:a16="http://schemas.microsoft.com/office/drawing/2014/main" id="{00000000-0008-0000-0100-00001AB8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5" name="Rectangle 170">
            <a:extLst>
              <a:ext uri="{FF2B5EF4-FFF2-40B4-BE49-F238E27FC236}">
                <a16:creationId xmlns:a16="http://schemas.microsoft.com/office/drawing/2014/main" id="{00000000-0008-0000-0100-000037000000}"/>
              </a:ext>
            </a:extLst>
          </xdr:cNvPr>
          <xdr:cNvSpPr>
            <a:spLocks noChangeArrowheads="1"/>
          </xdr:cNvSpPr>
        </xdr:nvSpPr>
        <xdr:spPr bwMode="auto">
          <a:xfrm>
            <a:off x="35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190500</xdr:rowOff>
    </xdr:from>
    <xdr:to>
      <xdr:col>8</xdr:col>
      <xdr:colOff>180975</xdr:colOff>
      <xdr:row>0</xdr:row>
      <xdr:rowOff>838200</xdr:rowOff>
    </xdr:to>
    <xdr:grpSp>
      <xdr:nvGrpSpPr>
        <xdr:cNvPr id="44941" name="Group 138">
          <a:extLst>
            <a:ext uri="{FF2B5EF4-FFF2-40B4-BE49-F238E27FC236}">
              <a16:creationId xmlns:a16="http://schemas.microsoft.com/office/drawing/2014/main" id="{00000000-0008-0000-0200-00008DAF0000}"/>
            </a:ext>
          </a:extLst>
        </xdr:cNvPr>
        <xdr:cNvGrpSpPr>
          <a:grpSpLocks noChangeAspect="1"/>
        </xdr:cNvGrpSpPr>
      </xdr:nvGrpSpPr>
      <xdr:grpSpPr bwMode="auto">
        <a:xfrm>
          <a:off x="161925" y="190500"/>
          <a:ext cx="5000625" cy="647700"/>
          <a:chOff x="55" y="41"/>
          <a:chExt cx="321" cy="43"/>
        </a:xfrm>
      </xdr:grpSpPr>
      <xdr:sp macro="" textlink="">
        <xdr:nvSpPr>
          <xdr:cNvPr id="44942" name="AutoShape 137">
            <a:extLst>
              <a:ext uri="{FF2B5EF4-FFF2-40B4-BE49-F238E27FC236}">
                <a16:creationId xmlns:a16="http://schemas.microsoft.com/office/drawing/2014/main" id="{00000000-0008-0000-0200-00008EAF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4943" name="Group 141">
            <a:extLst>
              <a:ext uri="{FF2B5EF4-FFF2-40B4-BE49-F238E27FC236}">
                <a16:creationId xmlns:a16="http://schemas.microsoft.com/office/drawing/2014/main" id="{00000000-0008-0000-0200-00008FAF0000}"/>
              </a:ext>
            </a:extLst>
          </xdr:cNvPr>
          <xdr:cNvGrpSpPr>
            <a:grpSpLocks/>
          </xdr:cNvGrpSpPr>
        </xdr:nvGrpSpPr>
        <xdr:grpSpPr bwMode="auto">
          <a:xfrm>
            <a:off x="55" y="41"/>
            <a:ext cx="34" cy="43"/>
            <a:chOff x="55" y="41"/>
            <a:chExt cx="34" cy="43"/>
          </a:xfrm>
        </xdr:grpSpPr>
        <xdr:pic>
          <xdr:nvPicPr>
            <xdr:cNvPr id="44973" name="Grafik 70">
              <a:extLst>
                <a:ext uri="{FF2B5EF4-FFF2-40B4-BE49-F238E27FC236}">
                  <a16:creationId xmlns:a16="http://schemas.microsoft.com/office/drawing/2014/main" id="{00000000-0008-0000-0200-0000ADA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74" name="Grafik 71">
              <a:extLst>
                <a:ext uri="{FF2B5EF4-FFF2-40B4-BE49-F238E27FC236}">
                  <a16:creationId xmlns:a16="http://schemas.microsoft.com/office/drawing/2014/main" id="{00000000-0008-0000-0200-0000AEAF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Rectangle 142">
            <a:extLst>
              <a:ext uri="{FF2B5EF4-FFF2-40B4-BE49-F238E27FC236}">
                <a16:creationId xmlns:a16="http://schemas.microsoft.com/office/drawing/2014/main" id="{00000000-0008-0000-0200-000006000000}"/>
              </a:ext>
            </a:extLst>
          </xdr:cNvPr>
          <xdr:cNvSpPr>
            <a:spLocks noChangeArrowheads="1"/>
          </xdr:cNvSpPr>
        </xdr:nvSpPr>
        <xdr:spPr bwMode="auto">
          <a:xfrm>
            <a:off x="90"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45" name="Group 145">
            <a:extLst>
              <a:ext uri="{FF2B5EF4-FFF2-40B4-BE49-F238E27FC236}">
                <a16:creationId xmlns:a16="http://schemas.microsoft.com/office/drawing/2014/main" id="{00000000-0008-0000-0200-000091AF0000}"/>
              </a:ext>
            </a:extLst>
          </xdr:cNvPr>
          <xdr:cNvGrpSpPr>
            <a:grpSpLocks/>
          </xdr:cNvGrpSpPr>
        </xdr:nvGrpSpPr>
        <xdr:grpSpPr bwMode="auto">
          <a:xfrm>
            <a:off x="93" y="41"/>
            <a:ext cx="34" cy="43"/>
            <a:chOff x="93" y="41"/>
            <a:chExt cx="34" cy="43"/>
          </a:xfrm>
        </xdr:grpSpPr>
        <xdr:pic>
          <xdr:nvPicPr>
            <xdr:cNvPr id="44971" name="Grafik 68">
              <a:extLst>
                <a:ext uri="{FF2B5EF4-FFF2-40B4-BE49-F238E27FC236}">
                  <a16:creationId xmlns:a16="http://schemas.microsoft.com/office/drawing/2014/main" id="{00000000-0008-0000-0200-0000ABAF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72" name="Grafik 69">
              <a:extLst>
                <a:ext uri="{FF2B5EF4-FFF2-40B4-BE49-F238E27FC236}">
                  <a16:creationId xmlns:a16="http://schemas.microsoft.com/office/drawing/2014/main" id="{00000000-0008-0000-0200-0000ACAF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 name="Rectangle 146">
            <a:extLst>
              <a:ext uri="{FF2B5EF4-FFF2-40B4-BE49-F238E27FC236}">
                <a16:creationId xmlns:a16="http://schemas.microsoft.com/office/drawing/2014/main" id="{00000000-0008-0000-0200-000008000000}"/>
              </a:ext>
            </a:extLst>
          </xdr:cNvPr>
          <xdr:cNvSpPr>
            <a:spLocks noChangeArrowheads="1"/>
          </xdr:cNvSpPr>
        </xdr:nvSpPr>
        <xdr:spPr bwMode="auto">
          <a:xfrm>
            <a:off x="127"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47" name="Group 149">
            <a:extLst>
              <a:ext uri="{FF2B5EF4-FFF2-40B4-BE49-F238E27FC236}">
                <a16:creationId xmlns:a16="http://schemas.microsoft.com/office/drawing/2014/main" id="{00000000-0008-0000-0200-000093AF0000}"/>
              </a:ext>
            </a:extLst>
          </xdr:cNvPr>
          <xdr:cNvGrpSpPr>
            <a:grpSpLocks/>
          </xdr:cNvGrpSpPr>
        </xdr:nvGrpSpPr>
        <xdr:grpSpPr bwMode="auto">
          <a:xfrm>
            <a:off x="130" y="41"/>
            <a:ext cx="39" cy="43"/>
            <a:chOff x="130" y="41"/>
            <a:chExt cx="39" cy="43"/>
          </a:xfrm>
        </xdr:grpSpPr>
        <xdr:pic>
          <xdr:nvPicPr>
            <xdr:cNvPr id="44969" name="Grafik 66">
              <a:extLst>
                <a:ext uri="{FF2B5EF4-FFF2-40B4-BE49-F238E27FC236}">
                  <a16:creationId xmlns:a16="http://schemas.microsoft.com/office/drawing/2014/main" id="{00000000-0008-0000-0200-0000A9AF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70" name="Grafik 67">
              <a:extLst>
                <a:ext uri="{FF2B5EF4-FFF2-40B4-BE49-F238E27FC236}">
                  <a16:creationId xmlns:a16="http://schemas.microsoft.com/office/drawing/2014/main" id="{00000000-0008-0000-0200-0000AAAF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Rectangle 150">
            <a:extLst>
              <a:ext uri="{FF2B5EF4-FFF2-40B4-BE49-F238E27FC236}">
                <a16:creationId xmlns:a16="http://schemas.microsoft.com/office/drawing/2014/main" id="{00000000-0008-0000-0200-00000A000000}"/>
              </a:ext>
            </a:extLst>
          </xdr:cNvPr>
          <xdr:cNvSpPr>
            <a:spLocks noChangeArrowheads="1"/>
          </xdr:cNvSpPr>
        </xdr:nvSpPr>
        <xdr:spPr bwMode="auto">
          <a:xfrm>
            <a:off x="171"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49" name="Group 153">
            <a:extLst>
              <a:ext uri="{FF2B5EF4-FFF2-40B4-BE49-F238E27FC236}">
                <a16:creationId xmlns:a16="http://schemas.microsoft.com/office/drawing/2014/main" id="{00000000-0008-0000-0200-000095AF0000}"/>
              </a:ext>
            </a:extLst>
          </xdr:cNvPr>
          <xdr:cNvGrpSpPr>
            <a:grpSpLocks/>
          </xdr:cNvGrpSpPr>
        </xdr:nvGrpSpPr>
        <xdr:grpSpPr bwMode="auto">
          <a:xfrm>
            <a:off x="172" y="41"/>
            <a:ext cx="34" cy="43"/>
            <a:chOff x="172" y="41"/>
            <a:chExt cx="34" cy="43"/>
          </a:xfrm>
        </xdr:grpSpPr>
        <xdr:pic>
          <xdr:nvPicPr>
            <xdr:cNvPr id="44967" name="Grafik 64">
              <a:extLst>
                <a:ext uri="{FF2B5EF4-FFF2-40B4-BE49-F238E27FC236}">
                  <a16:creationId xmlns:a16="http://schemas.microsoft.com/office/drawing/2014/main" id="{00000000-0008-0000-0200-0000A7AF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68" name="Grafik 65">
              <a:extLst>
                <a:ext uri="{FF2B5EF4-FFF2-40B4-BE49-F238E27FC236}">
                  <a16:creationId xmlns:a16="http://schemas.microsoft.com/office/drawing/2014/main" id="{00000000-0008-0000-0200-0000A8AF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Rectangle 154">
            <a:extLst>
              <a:ext uri="{FF2B5EF4-FFF2-40B4-BE49-F238E27FC236}">
                <a16:creationId xmlns:a16="http://schemas.microsoft.com/office/drawing/2014/main" id="{00000000-0008-0000-0200-00000C000000}"/>
              </a:ext>
            </a:extLst>
          </xdr:cNvPr>
          <xdr:cNvSpPr>
            <a:spLocks noChangeArrowheads="1"/>
          </xdr:cNvSpPr>
        </xdr:nvSpPr>
        <xdr:spPr bwMode="auto">
          <a:xfrm>
            <a:off x="206"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51" name="Group 157">
            <a:extLst>
              <a:ext uri="{FF2B5EF4-FFF2-40B4-BE49-F238E27FC236}">
                <a16:creationId xmlns:a16="http://schemas.microsoft.com/office/drawing/2014/main" id="{00000000-0008-0000-0200-000097AF0000}"/>
              </a:ext>
            </a:extLst>
          </xdr:cNvPr>
          <xdr:cNvGrpSpPr>
            <a:grpSpLocks/>
          </xdr:cNvGrpSpPr>
        </xdr:nvGrpSpPr>
        <xdr:grpSpPr bwMode="auto">
          <a:xfrm>
            <a:off x="210" y="41"/>
            <a:ext cx="35" cy="43"/>
            <a:chOff x="210" y="41"/>
            <a:chExt cx="35" cy="43"/>
          </a:xfrm>
        </xdr:grpSpPr>
        <xdr:pic>
          <xdr:nvPicPr>
            <xdr:cNvPr id="44965" name="Grafik 62">
              <a:extLst>
                <a:ext uri="{FF2B5EF4-FFF2-40B4-BE49-F238E27FC236}">
                  <a16:creationId xmlns:a16="http://schemas.microsoft.com/office/drawing/2014/main" id="{00000000-0008-0000-0200-0000A5AF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66" name="Grafik 63">
              <a:extLst>
                <a:ext uri="{FF2B5EF4-FFF2-40B4-BE49-F238E27FC236}">
                  <a16:creationId xmlns:a16="http://schemas.microsoft.com/office/drawing/2014/main" id="{00000000-0008-0000-0200-0000A6AF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Rectangle 158">
            <a:extLst>
              <a:ext uri="{FF2B5EF4-FFF2-40B4-BE49-F238E27FC236}">
                <a16:creationId xmlns:a16="http://schemas.microsoft.com/office/drawing/2014/main" id="{00000000-0008-0000-0200-00000E000000}"/>
              </a:ext>
            </a:extLst>
          </xdr:cNvPr>
          <xdr:cNvSpPr>
            <a:spLocks noChangeArrowheads="1"/>
          </xdr:cNvSpPr>
        </xdr:nvSpPr>
        <xdr:spPr bwMode="auto">
          <a:xfrm>
            <a:off x="245"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53" name="Group 161">
            <a:extLst>
              <a:ext uri="{FF2B5EF4-FFF2-40B4-BE49-F238E27FC236}">
                <a16:creationId xmlns:a16="http://schemas.microsoft.com/office/drawing/2014/main" id="{00000000-0008-0000-0200-000099AF0000}"/>
              </a:ext>
            </a:extLst>
          </xdr:cNvPr>
          <xdr:cNvGrpSpPr>
            <a:grpSpLocks/>
          </xdr:cNvGrpSpPr>
        </xdr:nvGrpSpPr>
        <xdr:grpSpPr bwMode="auto">
          <a:xfrm>
            <a:off x="249" y="41"/>
            <a:ext cx="33" cy="43"/>
            <a:chOff x="249" y="41"/>
            <a:chExt cx="33" cy="43"/>
          </a:xfrm>
        </xdr:grpSpPr>
        <xdr:pic>
          <xdr:nvPicPr>
            <xdr:cNvPr id="44963" name="Grafik 60">
              <a:extLst>
                <a:ext uri="{FF2B5EF4-FFF2-40B4-BE49-F238E27FC236}">
                  <a16:creationId xmlns:a16="http://schemas.microsoft.com/office/drawing/2014/main" id="{00000000-0008-0000-0200-0000A3AF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64" name="Grafik 61">
              <a:extLst>
                <a:ext uri="{FF2B5EF4-FFF2-40B4-BE49-F238E27FC236}">
                  <a16:creationId xmlns:a16="http://schemas.microsoft.com/office/drawing/2014/main" id="{00000000-0008-0000-0200-0000A4AF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Rectangle 162">
            <a:extLst>
              <a:ext uri="{FF2B5EF4-FFF2-40B4-BE49-F238E27FC236}">
                <a16:creationId xmlns:a16="http://schemas.microsoft.com/office/drawing/2014/main" id="{00000000-0008-0000-0200-000010000000}"/>
              </a:ext>
            </a:extLst>
          </xdr:cNvPr>
          <xdr:cNvSpPr>
            <a:spLocks noChangeArrowheads="1"/>
          </xdr:cNvSpPr>
        </xdr:nvSpPr>
        <xdr:spPr bwMode="auto">
          <a:xfrm>
            <a:off x="284"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55" name="Group 165">
            <a:extLst>
              <a:ext uri="{FF2B5EF4-FFF2-40B4-BE49-F238E27FC236}">
                <a16:creationId xmlns:a16="http://schemas.microsoft.com/office/drawing/2014/main" id="{00000000-0008-0000-0200-00009BAF0000}"/>
              </a:ext>
            </a:extLst>
          </xdr:cNvPr>
          <xdr:cNvGrpSpPr>
            <a:grpSpLocks/>
          </xdr:cNvGrpSpPr>
        </xdr:nvGrpSpPr>
        <xdr:grpSpPr bwMode="auto">
          <a:xfrm>
            <a:off x="286" y="41"/>
            <a:ext cx="33" cy="43"/>
            <a:chOff x="286" y="41"/>
            <a:chExt cx="33" cy="43"/>
          </a:xfrm>
        </xdr:grpSpPr>
        <xdr:pic>
          <xdr:nvPicPr>
            <xdr:cNvPr id="44961" name="Grafik 58">
              <a:extLst>
                <a:ext uri="{FF2B5EF4-FFF2-40B4-BE49-F238E27FC236}">
                  <a16:creationId xmlns:a16="http://schemas.microsoft.com/office/drawing/2014/main" id="{00000000-0008-0000-0200-0000A1AF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62" name="Grafik 59">
              <a:extLst>
                <a:ext uri="{FF2B5EF4-FFF2-40B4-BE49-F238E27FC236}">
                  <a16:creationId xmlns:a16="http://schemas.microsoft.com/office/drawing/2014/main" id="{00000000-0008-0000-0200-0000A2AF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Rectangle 166">
            <a:extLst>
              <a:ext uri="{FF2B5EF4-FFF2-40B4-BE49-F238E27FC236}">
                <a16:creationId xmlns:a16="http://schemas.microsoft.com/office/drawing/2014/main" id="{00000000-0008-0000-0200-000012000000}"/>
              </a:ext>
            </a:extLst>
          </xdr:cNvPr>
          <xdr:cNvSpPr>
            <a:spLocks noChangeArrowheads="1"/>
          </xdr:cNvSpPr>
        </xdr:nvSpPr>
        <xdr:spPr bwMode="auto">
          <a:xfrm>
            <a:off x="31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957" name="Group 169">
            <a:extLst>
              <a:ext uri="{FF2B5EF4-FFF2-40B4-BE49-F238E27FC236}">
                <a16:creationId xmlns:a16="http://schemas.microsoft.com/office/drawing/2014/main" id="{00000000-0008-0000-0200-00009DAF0000}"/>
              </a:ext>
            </a:extLst>
          </xdr:cNvPr>
          <xdr:cNvGrpSpPr>
            <a:grpSpLocks/>
          </xdr:cNvGrpSpPr>
        </xdr:nvGrpSpPr>
        <xdr:grpSpPr bwMode="auto">
          <a:xfrm>
            <a:off x="323" y="41"/>
            <a:ext cx="35" cy="43"/>
            <a:chOff x="323" y="41"/>
            <a:chExt cx="35" cy="43"/>
          </a:xfrm>
        </xdr:grpSpPr>
        <xdr:pic>
          <xdr:nvPicPr>
            <xdr:cNvPr id="44959" name="Grafik 56">
              <a:extLst>
                <a:ext uri="{FF2B5EF4-FFF2-40B4-BE49-F238E27FC236}">
                  <a16:creationId xmlns:a16="http://schemas.microsoft.com/office/drawing/2014/main" id="{00000000-0008-0000-0200-00009FAF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960" name="Grafik 57">
              <a:extLst>
                <a:ext uri="{FF2B5EF4-FFF2-40B4-BE49-F238E27FC236}">
                  <a16:creationId xmlns:a16="http://schemas.microsoft.com/office/drawing/2014/main" id="{00000000-0008-0000-0200-0000A0AF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0" name="Rectangle 170">
            <a:extLst>
              <a:ext uri="{FF2B5EF4-FFF2-40B4-BE49-F238E27FC236}">
                <a16:creationId xmlns:a16="http://schemas.microsoft.com/office/drawing/2014/main" id="{00000000-0008-0000-0200-000014000000}"/>
              </a:ext>
            </a:extLst>
          </xdr:cNvPr>
          <xdr:cNvSpPr>
            <a:spLocks noChangeArrowheads="1"/>
          </xdr:cNvSpPr>
        </xdr:nvSpPr>
        <xdr:spPr bwMode="auto">
          <a:xfrm>
            <a:off x="35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182880</xdr:colOff>
          <xdr:row>38</xdr:row>
          <xdr:rowOff>60960</xdr:rowOff>
        </xdr:from>
        <xdr:to>
          <xdr:col>10</xdr:col>
          <xdr:colOff>22860</xdr:colOff>
          <xdr:row>38</xdr:row>
          <xdr:rowOff>175260</xdr:rowOff>
        </xdr:to>
        <xdr:sp macro="" textlink="">
          <xdr:nvSpPr>
            <xdr:cNvPr id="11318" name="ja"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38</xdr:row>
          <xdr:rowOff>38100</xdr:rowOff>
        </xdr:from>
        <xdr:to>
          <xdr:col>10</xdr:col>
          <xdr:colOff>312420</xdr:colOff>
          <xdr:row>38</xdr:row>
          <xdr:rowOff>198120</xdr:rowOff>
        </xdr:to>
        <xdr:sp macro="" textlink="">
          <xdr:nvSpPr>
            <xdr:cNvPr id="11319" name="Check Box 55" descr="Ja" hidden="1">
              <a:extLst>
                <a:ext uri="{63B3BB69-23CF-44E3-9099-C40C66FF867C}">
                  <a14:compatExt spid="_x0000_s11319"/>
                </a:ext>
                <a:ext uri="{FF2B5EF4-FFF2-40B4-BE49-F238E27FC236}">
                  <a16:creationId xmlns:a16="http://schemas.microsoft.com/office/drawing/2014/main" id="{00000000-0008-0000-03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39</xdr:row>
          <xdr:rowOff>60960</xdr:rowOff>
        </xdr:from>
        <xdr:to>
          <xdr:col>10</xdr:col>
          <xdr:colOff>22860</xdr:colOff>
          <xdr:row>39</xdr:row>
          <xdr:rowOff>175260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3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40</xdr:row>
          <xdr:rowOff>60960</xdr:rowOff>
        </xdr:from>
        <xdr:to>
          <xdr:col>10</xdr:col>
          <xdr:colOff>22860</xdr:colOff>
          <xdr:row>40</xdr:row>
          <xdr:rowOff>175260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39</xdr:row>
          <xdr:rowOff>22860</xdr:rowOff>
        </xdr:from>
        <xdr:to>
          <xdr:col>10</xdr:col>
          <xdr:colOff>312420</xdr:colOff>
          <xdr:row>39</xdr:row>
          <xdr:rowOff>182880</xdr:rowOff>
        </xdr:to>
        <xdr:sp macro="" textlink="">
          <xdr:nvSpPr>
            <xdr:cNvPr id="11322" name="Check Box 58" descr="Ja" hidden="1">
              <a:extLst>
                <a:ext uri="{63B3BB69-23CF-44E3-9099-C40C66FF867C}">
                  <a14:compatExt spid="_x0000_s11322"/>
                </a:ext>
                <a:ext uri="{FF2B5EF4-FFF2-40B4-BE49-F238E27FC236}">
                  <a16:creationId xmlns:a16="http://schemas.microsoft.com/office/drawing/2014/main" id="{00000000-0008-0000-03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40</xdr:row>
          <xdr:rowOff>22860</xdr:rowOff>
        </xdr:from>
        <xdr:to>
          <xdr:col>10</xdr:col>
          <xdr:colOff>327660</xdr:colOff>
          <xdr:row>40</xdr:row>
          <xdr:rowOff>182880</xdr:rowOff>
        </xdr:to>
        <xdr:sp macro="" textlink="">
          <xdr:nvSpPr>
            <xdr:cNvPr id="11323" name="Check Box 59" descr="Ja" hidden="1">
              <a:extLst>
                <a:ext uri="{63B3BB69-23CF-44E3-9099-C40C66FF867C}">
                  <a14:compatExt spid="_x0000_s11323"/>
                </a:ext>
                <a:ext uri="{FF2B5EF4-FFF2-40B4-BE49-F238E27FC236}">
                  <a16:creationId xmlns:a16="http://schemas.microsoft.com/office/drawing/2014/main" id="{00000000-0008-0000-03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33</xdr:row>
          <xdr:rowOff>106680</xdr:rowOff>
        </xdr:from>
        <xdr:to>
          <xdr:col>10</xdr:col>
          <xdr:colOff>274320</xdr:colOff>
          <xdr:row>34</xdr:row>
          <xdr:rowOff>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3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 Schwemmentmistung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41</xdr:row>
          <xdr:rowOff>99060</xdr:rowOff>
        </xdr:from>
        <xdr:to>
          <xdr:col>9</xdr:col>
          <xdr:colOff>419100</xdr:colOff>
          <xdr:row>41</xdr:row>
          <xdr:rowOff>213360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3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 Anzahl Bewohner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41</xdr:row>
          <xdr:rowOff>83820</xdr:rowOff>
        </xdr:from>
        <xdr:to>
          <xdr:col>12</xdr:col>
          <xdr:colOff>518160</xdr:colOff>
          <xdr:row>41</xdr:row>
          <xdr:rowOff>213360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3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 einfache Verhältnisse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30480</xdr:rowOff>
        </xdr:from>
        <xdr:to>
          <xdr:col>10</xdr:col>
          <xdr:colOff>137160</xdr:colOff>
          <xdr:row>27</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3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 1000 mm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30480</xdr:rowOff>
        </xdr:from>
        <xdr:to>
          <xdr:col>8</xdr:col>
          <xdr:colOff>327660</xdr:colOff>
          <xdr:row>12</xdr:row>
          <xdr:rowOff>175260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3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Waschplatz Pferde ist an Kanalisation angeschlossen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30480</xdr:rowOff>
        </xdr:from>
        <xdr:to>
          <xdr:col>7</xdr:col>
          <xdr:colOff>220980</xdr:colOff>
          <xdr:row>26</xdr:row>
          <xdr:rowOff>182880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3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CH" sz="800" b="0" i="0" u="none" strike="noStrike" baseline="0">
                  <a:solidFill>
                    <a:srgbClr val="000000"/>
                  </a:solidFill>
                  <a:latin typeface="Tahoma"/>
                  <a:ea typeface="Tahoma"/>
                  <a:cs typeface="Tahoma"/>
                </a:rPr>
                <a:t>1200 mm (Normwert, wird standardmässig verwendet)</a:t>
              </a:r>
            </a:p>
          </xdr:txBody>
        </xdr:sp>
        <xdr:clientData fLocksWithSheet="0"/>
      </xdr:twoCellAnchor>
    </mc:Choice>
    <mc:Fallback/>
  </mc:AlternateContent>
  <xdr:twoCellAnchor>
    <xdr:from>
      <xdr:col>1</xdr:col>
      <xdr:colOff>28575</xdr:colOff>
      <xdr:row>0</xdr:row>
      <xdr:rowOff>180975</xdr:rowOff>
    </xdr:from>
    <xdr:to>
      <xdr:col>8</xdr:col>
      <xdr:colOff>133350</xdr:colOff>
      <xdr:row>0</xdr:row>
      <xdr:rowOff>828675</xdr:rowOff>
    </xdr:to>
    <xdr:grpSp>
      <xdr:nvGrpSpPr>
        <xdr:cNvPr id="43989" name="Group 138">
          <a:extLst>
            <a:ext uri="{FF2B5EF4-FFF2-40B4-BE49-F238E27FC236}">
              <a16:creationId xmlns:a16="http://schemas.microsoft.com/office/drawing/2014/main" id="{00000000-0008-0000-0300-0000D5AB0000}"/>
            </a:ext>
          </a:extLst>
        </xdr:cNvPr>
        <xdr:cNvGrpSpPr>
          <a:grpSpLocks noChangeAspect="1"/>
        </xdr:cNvGrpSpPr>
      </xdr:nvGrpSpPr>
      <xdr:grpSpPr bwMode="auto">
        <a:xfrm>
          <a:off x="133350" y="180975"/>
          <a:ext cx="5010150" cy="647700"/>
          <a:chOff x="55" y="41"/>
          <a:chExt cx="321" cy="43"/>
        </a:xfrm>
      </xdr:grpSpPr>
      <xdr:sp macro="" textlink="">
        <xdr:nvSpPr>
          <xdr:cNvPr id="43990" name="AutoShape 137">
            <a:extLst>
              <a:ext uri="{FF2B5EF4-FFF2-40B4-BE49-F238E27FC236}">
                <a16:creationId xmlns:a16="http://schemas.microsoft.com/office/drawing/2014/main" id="{00000000-0008-0000-0300-0000D6AB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3991" name="Group 141">
            <a:extLst>
              <a:ext uri="{FF2B5EF4-FFF2-40B4-BE49-F238E27FC236}">
                <a16:creationId xmlns:a16="http://schemas.microsoft.com/office/drawing/2014/main" id="{00000000-0008-0000-0300-0000D7AB0000}"/>
              </a:ext>
            </a:extLst>
          </xdr:cNvPr>
          <xdr:cNvGrpSpPr>
            <a:grpSpLocks/>
          </xdr:cNvGrpSpPr>
        </xdr:nvGrpSpPr>
        <xdr:grpSpPr bwMode="auto">
          <a:xfrm>
            <a:off x="55" y="41"/>
            <a:ext cx="34" cy="43"/>
            <a:chOff x="55" y="41"/>
            <a:chExt cx="34" cy="43"/>
          </a:xfrm>
        </xdr:grpSpPr>
        <xdr:pic>
          <xdr:nvPicPr>
            <xdr:cNvPr id="44021" name="Grafik 70">
              <a:extLst>
                <a:ext uri="{FF2B5EF4-FFF2-40B4-BE49-F238E27FC236}">
                  <a16:creationId xmlns:a16="http://schemas.microsoft.com/office/drawing/2014/main" id="{00000000-0008-0000-0300-0000F5A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22" name="Grafik 71">
              <a:extLst>
                <a:ext uri="{FF2B5EF4-FFF2-40B4-BE49-F238E27FC236}">
                  <a16:creationId xmlns:a16="http://schemas.microsoft.com/office/drawing/2014/main" id="{00000000-0008-0000-0300-0000F6A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Rectangle 142">
            <a:extLst>
              <a:ext uri="{FF2B5EF4-FFF2-40B4-BE49-F238E27FC236}">
                <a16:creationId xmlns:a16="http://schemas.microsoft.com/office/drawing/2014/main" id="{00000000-0008-0000-0300-000012000000}"/>
              </a:ext>
            </a:extLst>
          </xdr:cNvPr>
          <xdr:cNvSpPr>
            <a:spLocks noChangeArrowheads="1"/>
          </xdr:cNvSpPr>
        </xdr:nvSpPr>
        <xdr:spPr bwMode="auto">
          <a:xfrm>
            <a:off x="8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3993" name="Group 145">
            <a:extLst>
              <a:ext uri="{FF2B5EF4-FFF2-40B4-BE49-F238E27FC236}">
                <a16:creationId xmlns:a16="http://schemas.microsoft.com/office/drawing/2014/main" id="{00000000-0008-0000-0300-0000D9AB0000}"/>
              </a:ext>
            </a:extLst>
          </xdr:cNvPr>
          <xdr:cNvGrpSpPr>
            <a:grpSpLocks/>
          </xdr:cNvGrpSpPr>
        </xdr:nvGrpSpPr>
        <xdr:grpSpPr bwMode="auto">
          <a:xfrm>
            <a:off x="93" y="41"/>
            <a:ext cx="34" cy="43"/>
            <a:chOff x="93" y="41"/>
            <a:chExt cx="34" cy="43"/>
          </a:xfrm>
        </xdr:grpSpPr>
        <xdr:pic>
          <xdr:nvPicPr>
            <xdr:cNvPr id="44019" name="Grafik 68">
              <a:extLst>
                <a:ext uri="{FF2B5EF4-FFF2-40B4-BE49-F238E27FC236}">
                  <a16:creationId xmlns:a16="http://schemas.microsoft.com/office/drawing/2014/main" id="{00000000-0008-0000-0300-0000F3AB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20" name="Grafik 69">
              <a:extLst>
                <a:ext uri="{FF2B5EF4-FFF2-40B4-BE49-F238E27FC236}">
                  <a16:creationId xmlns:a16="http://schemas.microsoft.com/office/drawing/2014/main" id="{00000000-0008-0000-0300-0000F4AB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0" name="Rectangle 146">
            <a:extLst>
              <a:ext uri="{FF2B5EF4-FFF2-40B4-BE49-F238E27FC236}">
                <a16:creationId xmlns:a16="http://schemas.microsoft.com/office/drawing/2014/main" id="{00000000-0008-0000-0300-000014000000}"/>
              </a:ext>
            </a:extLst>
          </xdr:cNvPr>
          <xdr:cNvSpPr>
            <a:spLocks noChangeArrowheads="1"/>
          </xdr:cNvSpPr>
        </xdr:nvSpPr>
        <xdr:spPr bwMode="auto">
          <a:xfrm>
            <a:off x="127"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3995" name="Group 149">
            <a:extLst>
              <a:ext uri="{FF2B5EF4-FFF2-40B4-BE49-F238E27FC236}">
                <a16:creationId xmlns:a16="http://schemas.microsoft.com/office/drawing/2014/main" id="{00000000-0008-0000-0300-0000DBAB0000}"/>
              </a:ext>
            </a:extLst>
          </xdr:cNvPr>
          <xdr:cNvGrpSpPr>
            <a:grpSpLocks/>
          </xdr:cNvGrpSpPr>
        </xdr:nvGrpSpPr>
        <xdr:grpSpPr bwMode="auto">
          <a:xfrm>
            <a:off x="130" y="41"/>
            <a:ext cx="39" cy="43"/>
            <a:chOff x="130" y="41"/>
            <a:chExt cx="39" cy="43"/>
          </a:xfrm>
        </xdr:grpSpPr>
        <xdr:pic>
          <xdr:nvPicPr>
            <xdr:cNvPr id="44017" name="Grafik 66">
              <a:extLst>
                <a:ext uri="{FF2B5EF4-FFF2-40B4-BE49-F238E27FC236}">
                  <a16:creationId xmlns:a16="http://schemas.microsoft.com/office/drawing/2014/main" id="{00000000-0008-0000-0300-0000F1AB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18" name="Grafik 67">
              <a:extLst>
                <a:ext uri="{FF2B5EF4-FFF2-40B4-BE49-F238E27FC236}">
                  <a16:creationId xmlns:a16="http://schemas.microsoft.com/office/drawing/2014/main" id="{00000000-0008-0000-0300-0000F2AB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2" name="Rectangle 150">
            <a:extLst>
              <a:ext uri="{FF2B5EF4-FFF2-40B4-BE49-F238E27FC236}">
                <a16:creationId xmlns:a16="http://schemas.microsoft.com/office/drawing/2014/main" id="{00000000-0008-0000-0300-000016000000}"/>
              </a:ext>
            </a:extLst>
          </xdr:cNvPr>
          <xdr:cNvSpPr>
            <a:spLocks noChangeArrowheads="1"/>
          </xdr:cNvSpPr>
        </xdr:nvSpPr>
        <xdr:spPr bwMode="auto">
          <a:xfrm>
            <a:off x="16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3997" name="Group 153">
            <a:extLst>
              <a:ext uri="{FF2B5EF4-FFF2-40B4-BE49-F238E27FC236}">
                <a16:creationId xmlns:a16="http://schemas.microsoft.com/office/drawing/2014/main" id="{00000000-0008-0000-0300-0000DDAB0000}"/>
              </a:ext>
            </a:extLst>
          </xdr:cNvPr>
          <xdr:cNvGrpSpPr>
            <a:grpSpLocks/>
          </xdr:cNvGrpSpPr>
        </xdr:nvGrpSpPr>
        <xdr:grpSpPr bwMode="auto">
          <a:xfrm>
            <a:off x="172" y="41"/>
            <a:ext cx="34" cy="43"/>
            <a:chOff x="172" y="41"/>
            <a:chExt cx="34" cy="43"/>
          </a:xfrm>
        </xdr:grpSpPr>
        <xdr:pic>
          <xdr:nvPicPr>
            <xdr:cNvPr id="44015" name="Grafik 64">
              <a:extLst>
                <a:ext uri="{FF2B5EF4-FFF2-40B4-BE49-F238E27FC236}">
                  <a16:creationId xmlns:a16="http://schemas.microsoft.com/office/drawing/2014/main" id="{00000000-0008-0000-0300-0000EFAB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16" name="Grafik 65">
              <a:extLst>
                <a:ext uri="{FF2B5EF4-FFF2-40B4-BE49-F238E27FC236}">
                  <a16:creationId xmlns:a16="http://schemas.microsoft.com/office/drawing/2014/main" id="{00000000-0008-0000-0300-0000F0AB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4" name="Rectangle 154">
            <a:extLst>
              <a:ext uri="{FF2B5EF4-FFF2-40B4-BE49-F238E27FC236}">
                <a16:creationId xmlns:a16="http://schemas.microsoft.com/office/drawing/2014/main" id="{00000000-0008-0000-0300-000018000000}"/>
              </a:ext>
            </a:extLst>
          </xdr:cNvPr>
          <xdr:cNvSpPr>
            <a:spLocks noChangeArrowheads="1"/>
          </xdr:cNvSpPr>
        </xdr:nvSpPr>
        <xdr:spPr bwMode="auto">
          <a:xfrm>
            <a:off x="205"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3999" name="Group 157">
            <a:extLst>
              <a:ext uri="{FF2B5EF4-FFF2-40B4-BE49-F238E27FC236}">
                <a16:creationId xmlns:a16="http://schemas.microsoft.com/office/drawing/2014/main" id="{00000000-0008-0000-0300-0000DFAB0000}"/>
              </a:ext>
            </a:extLst>
          </xdr:cNvPr>
          <xdr:cNvGrpSpPr>
            <a:grpSpLocks/>
          </xdr:cNvGrpSpPr>
        </xdr:nvGrpSpPr>
        <xdr:grpSpPr bwMode="auto">
          <a:xfrm>
            <a:off x="210" y="41"/>
            <a:ext cx="35" cy="43"/>
            <a:chOff x="210" y="41"/>
            <a:chExt cx="35" cy="43"/>
          </a:xfrm>
        </xdr:grpSpPr>
        <xdr:pic>
          <xdr:nvPicPr>
            <xdr:cNvPr id="44013" name="Grafik 62">
              <a:extLst>
                <a:ext uri="{FF2B5EF4-FFF2-40B4-BE49-F238E27FC236}">
                  <a16:creationId xmlns:a16="http://schemas.microsoft.com/office/drawing/2014/main" id="{00000000-0008-0000-0300-0000EDAB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14" name="Grafik 63">
              <a:extLst>
                <a:ext uri="{FF2B5EF4-FFF2-40B4-BE49-F238E27FC236}">
                  <a16:creationId xmlns:a16="http://schemas.microsoft.com/office/drawing/2014/main" id="{00000000-0008-0000-0300-0000EEAB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6" name="Rectangle 158">
            <a:extLst>
              <a:ext uri="{FF2B5EF4-FFF2-40B4-BE49-F238E27FC236}">
                <a16:creationId xmlns:a16="http://schemas.microsoft.com/office/drawing/2014/main" id="{00000000-0008-0000-0300-00001A000000}"/>
              </a:ext>
            </a:extLst>
          </xdr:cNvPr>
          <xdr:cNvSpPr>
            <a:spLocks noChangeArrowheads="1"/>
          </xdr:cNvSpPr>
        </xdr:nvSpPr>
        <xdr:spPr bwMode="auto">
          <a:xfrm>
            <a:off x="244"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001" name="Group 161">
            <a:extLst>
              <a:ext uri="{FF2B5EF4-FFF2-40B4-BE49-F238E27FC236}">
                <a16:creationId xmlns:a16="http://schemas.microsoft.com/office/drawing/2014/main" id="{00000000-0008-0000-0300-0000E1AB0000}"/>
              </a:ext>
            </a:extLst>
          </xdr:cNvPr>
          <xdr:cNvGrpSpPr>
            <a:grpSpLocks/>
          </xdr:cNvGrpSpPr>
        </xdr:nvGrpSpPr>
        <xdr:grpSpPr bwMode="auto">
          <a:xfrm>
            <a:off x="249" y="41"/>
            <a:ext cx="33" cy="43"/>
            <a:chOff x="249" y="41"/>
            <a:chExt cx="33" cy="43"/>
          </a:xfrm>
        </xdr:grpSpPr>
        <xdr:pic>
          <xdr:nvPicPr>
            <xdr:cNvPr id="44011" name="Grafik 60">
              <a:extLst>
                <a:ext uri="{FF2B5EF4-FFF2-40B4-BE49-F238E27FC236}">
                  <a16:creationId xmlns:a16="http://schemas.microsoft.com/office/drawing/2014/main" id="{00000000-0008-0000-0300-0000EBAB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12" name="Grafik 61">
              <a:extLst>
                <a:ext uri="{FF2B5EF4-FFF2-40B4-BE49-F238E27FC236}">
                  <a16:creationId xmlns:a16="http://schemas.microsoft.com/office/drawing/2014/main" id="{00000000-0008-0000-0300-0000ECAB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8" name="Rectangle 162">
            <a:extLst>
              <a:ext uri="{FF2B5EF4-FFF2-40B4-BE49-F238E27FC236}">
                <a16:creationId xmlns:a16="http://schemas.microsoft.com/office/drawing/2014/main" id="{00000000-0008-0000-0300-00001C000000}"/>
              </a:ext>
            </a:extLst>
          </xdr:cNvPr>
          <xdr:cNvSpPr>
            <a:spLocks noChangeArrowheads="1"/>
          </xdr:cNvSpPr>
        </xdr:nvSpPr>
        <xdr:spPr bwMode="auto">
          <a:xfrm>
            <a:off x="281"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003" name="Group 165">
            <a:extLst>
              <a:ext uri="{FF2B5EF4-FFF2-40B4-BE49-F238E27FC236}">
                <a16:creationId xmlns:a16="http://schemas.microsoft.com/office/drawing/2014/main" id="{00000000-0008-0000-0300-0000E3AB0000}"/>
              </a:ext>
            </a:extLst>
          </xdr:cNvPr>
          <xdr:cNvGrpSpPr>
            <a:grpSpLocks/>
          </xdr:cNvGrpSpPr>
        </xdr:nvGrpSpPr>
        <xdr:grpSpPr bwMode="auto">
          <a:xfrm>
            <a:off x="286" y="41"/>
            <a:ext cx="33" cy="43"/>
            <a:chOff x="286" y="41"/>
            <a:chExt cx="33" cy="43"/>
          </a:xfrm>
        </xdr:grpSpPr>
        <xdr:pic>
          <xdr:nvPicPr>
            <xdr:cNvPr id="44009" name="Grafik 58">
              <a:extLst>
                <a:ext uri="{FF2B5EF4-FFF2-40B4-BE49-F238E27FC236}">
                  <a16:creationId xmlns:a16="http://schemas.microsoft.com/office/drawing/2014/main" id="{00000000-0008-0000-0300-0000E9AB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10" name="Grafik 59">
              <a:extLst>
                <a:ext uri="{FF2B5EF4-FFF2-40B4-BE49-F238E27FC236}">
                  <a16:creationId xmlns:a16="http://schemas.microsoft.com/office/drawing/2014/main" id="{00000000-0008-0000-0300-0000EAAB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0" name="Rectangle 166">
            <a:extLst>
              <a:ext uri="{FF2B5EF4-FFF2-40B4-BE49-F238E27FC236}">
                <a16:creationId xmlns:a16="http://schemas.microsoft.com/office/drawing/2014/main" id="{00000000-0008-0000-0300-00001E000000}"/>
              </a:ext>
            </a:extLst>
          </xdr:cNvPr>
          <xdr:cNvSpPr>
            <a:spLocks noChangeArrowheads="1"/>
          </xdr:cNvSpPr>
        </xdr:nvSpPr>
        <xdr:spPr bwMode="auto">
          <a:xfrm>
            <a:off x="316"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4005" name="Group 169">
            <a:extLst>
              <a:ext uri="{FF2B5EF4-FFF2-40B4-BE49-F238E27FC236}">
                <a16:creationId xmlns:a16="http://schemas.microsoft.com/office/drawing/2014/main" id="{00000000-0008-0000-0300-0000E5AB0000}"/>
              </a:ext>
            </a:extLst>
          </xdr:cNvPr>
          <xdr:cNvGrpSpPr>
            <a:grpSpLocks/>
          </xdr:cNvGrpSpPr>
        </xdr:nvGrpSpPr>
        <xdr:grpSpPr bwMode="auto">
          <a:xfrm>
            <a:off x="323" y="41"/>
            <a:ext cx="35" cy="43"/>
            <a:chOff x="323" y="41"/>
            <a:chExt cx="35" cy="43"/>
          </a:xfrm>
        </xdr:grpSpPr>
        <xdr:pic>
          <xdr:nvPicPr>
            <xdr:cNvPr id="44007" name="Grafik 56">
              <a:extLst>
                <a:ext uri="{FF2B5EF4-FFF2-40B4-BE49-F238E27FC236}">
                  <a16:creationId xmlns:a16="http://schemas.microsoft.com/office/drawing/2014/main" id="{00000000-0008-0000-0300-0000E7AB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008" name="Grafik 57">
              <a:extLst>
                <a:ext uri="{FF2B5EF4-FFF2-40B4-BE49-F238E27FC236}">
                  <a16:creationId xmlns:a16="http://schemas.microsoft.com/office/drawing/2014/main" id="{00000000-0008-0000-0300-0000E8AB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2" name="Rectangle 170">
            <a:extLst>
              <a:ext uri="{FF2B5EF4-FFF2-40B4-BE49-F238E27FC236}">
                <a16:creationId xmlns:a16="http://schemas.microsoft.com/office/drawing/2014/main" id="{00000000-0008-0000-0300-000020000000}"/>
              </a:ext>
            </a:extLst>
          </xdr:cNvPr>
          <xdr:cNvSpPr>
            <a:spLocks noChangeArrowheads="1"/>
          </xdr:cNvSpPr>
        </xdr:nvSpPr>
        <xdr:spPr bwMode="auto">
          <a:xfrm>
            <a:off x="35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10</xdr:col>
      <xdr:colOff>104775</xdr:colOff>
      <xdr:row>0</xdr:row>
      <xdr:rowOff>819150</xdr:rowOff>
    </xdr:to>
    <xdr:grpSp>
      <xdr:nvGrpSpPr>
        <xdr:cNvPr id="45964" name="Group 138">
          <a:extLst>
            <a:ext uri="{FF2B5EF4-FFF2-40B4-BE49-F238E27FC236}">
              <a16:creationId xmlns:a16="http://schemas.microsoft.com/office/drawing/2014/main" id="{00000000-0008-0000-0400-00008CB30000}"/>
            </a:ext>
          </a:extLst>
        </xdr:cNvPr>
        <xdr:cNvGrpSpPr>
          <a:grpSpLocks noChangeAspect="1"/>
        </xdr:cNvGrpSpPr>
      </xdr:nvGrpSpPr>
      <xdr:grpSpPr bwMode="auto">
        <a:xfrm>
          <a:off x="161925" y="171450"/>
          <a:ext cx="4657725" cy="647700"/>
          <a:chOff x="55" y="41"/>
          <a:chExt cx="321" cy="43"/>
        </a:xfrm>
      </xdr:grpSpPr>
      <xdr:sp macro="" textlink="">
        <xdr:nvSpPr>
          <xdr:cNvPr id="45965" name="AutoShape 137">
            <a:extLst>
              <a:ext uri="{FF2B5EF4-FFF2-40B4-BE49-F238E27FC236}">
                <a16:creationId xmlns:a16="http://schemas.microsoft.com/office/drawing/2014/main" id="{00000000-0008-0000-0400-00008DB3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5966" name="Group 141">
            <a:extLst>
              <a:ext uri="{FF2B5EF4-FFF2-40B4-BE49-F238E27FC236}">
                <a16:creationId xmlns:a16="http://schemas.microsoft.com/office/drawing/2014/main" id="{00000000-0008-0000-0400-00008EB30000}"/>
              </a:ext>
            </a:extLst>
          </xdr:cNvPr>
          <xdr:cNvGrpSpPr>
            <a:grpSpLocks/>
          </xdr:cNvGrpSpPr>
        </xdr:nvGrpSpPr>
        <xdr:grpSpPr bwMode="auto">
          <a:xfrm>
            <a:off x="55" y="41"/>
            <a:ext cx="34" cy="43"/>
            <a:chOff x="55" y="41"/>
            <a:chExt cx="34" cy="43"/>
          </a:xfrm>
        </xdr:grpSpPr>
        <xdr:pic>
          <xdr:nvPicPr>
            <xdr:cNvPr id="45996" name="Grafik 70">
              <a:extLst>
                <a:ext uri="{FF2B5EF4-FFF2-40B4-BE49-F238E27FC236}">
                  <a16:creationId xmlns:a16="http://schemas.microsoft.com/office/drawing/2014/main" id="{00000000-0008-0000-0400-0000ACB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97" name="Grafik 71">
              <a:extLst>
                <a:ext uri="{FF2B5EF4-FFF2-40B4-BE49-F238E27FC236}">
                  <a16:creationId xmlns:a16="http://schemas.microsoft.com/office/drawing/2014/main" id="{00000000-0008-0000-0400-0000ADB3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Rectangle 142">
            <a:extLst>
              <a:ext uri="{FF2B5EF4-FFF2-40B4-BE49-F238E27FC236}">
                <a16:creationId xmlns:a16="http://schemas.microsoft.com/office/drawing/2014/main" id="{00000000-0008-0000-0400-000006000000}"/>
              </a:ext>
            </a:extLst>
          </xdr:cNvPr>
          <xdr:cNvSpPr>
            <a:spLocks noChangeArrowheads="1"/>
          </xdr:cNvSpPr>
        </xdr:nvSpPr>
        <xdr:spPr bwMode="auto">
          <a:xfrm>
            <a:off x="8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68" name="Group 145">
            <a:extLst>
              <a:ext uri="{FF2B5EF4-FFF2-40B4-BE49-F238E27FC236}">
                <a16:creationId xmlns:a16="http://schemas.microsoft.com/office/drawing/2014/main" id="{00000000-0008-0000-0400-000090B30000}"/>
              </a:ext>
            </a:extLst>
          </xdr:cNvPr>
          <xdr:cNvGrpSpPr>
            <a:grpSpLocks/>
          </xdr:cNvGrpSpPr>
        </xdr:nvGrpSpPr>
        <xdr:grpSpPr bwMode="auto">
          <a:xfrm>
            <a:off x="93" y="41"/>
            <a:ext cx="34" cy="43"/>
            <a:chOff x="93" y="41"/>
            <a:chExt cx="34" cy="43"/>
          </a:xfrm>
        </xdr:grpSpPr>
        <xdr:pic>
          <xdr:nvPicPr>
            <xdr:cNvPr id="45994" name="Grafik 68">
              <a:extLst>
                <a:ext uri="{FF2B5EF4-FFF2-40B4-BE49-F238E27FC236}">
                  <a16:creationId xmlns:a16="http://schemas.microsoft.com/office/drawing/2014/main" id="{00000000-0008-0000-0400-0000AAB3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95" name="Grafik 69">
              <a:extLst>
                <a:ext uri="{FF2B5EF4-FFF2-40B4-BE49-F238E27FC236}">
                  <a16:creationId xmlns:a16="http://schemas.microsoft.com/office/drawing/2014/main" id="{00000000-0008-0000-0400-0000ABB3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 name="Rectangle 146">
            <a:extLst>
              <a:ext uri="{FF2B5EF4-FFF2-40B4-BE49-F238E27FC236}">
                <a16:creationId xmlns:a16="http://schemas.microsoft.com/office/drawing/2014/main" id="{00000000-0008-0000-0400-000008000000}"/>
              </a:ext>
            </a:extLst>
          </xdr:cNvPr>
          <xdr:cNvSpPr>
            <a:spLocks noChangeArrowheads="1"/>
          </xdr:cNvSpPr>
        </xdr:nvSpPr>
        <xdr:spPr bwMode="auto">
          <a:xfrm>
            <a:off x="127"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70" name="Group 149">
            <a:extLst>
              <a:ext uri="{FF2B5EF4-FFF2-40B4-BE49-F238E27FC236}">
                <a16:creationId xmlns:a16="http://schemas.microsoft.com/office/drawing/2014/main" id="{00000000-0008-0000-0400-000092B30000}"/>
              </a:ext>
            </a:extLst>
          </xdr:cNvPr>
          <xdr:cNvGrpSpPr>
            <a:grpSpLocks/>
          </xdr:cNvGrpSpPr>
        </xdr:nvGrpSpPr>
        <xdr:grpSpPr bwMode="auto">
          <a:xfrm>
            <a:off x="130" y="41"/>
            <a:ext cx="39" cy="43"/>
            <a:chOff x="130" y="41"/>
            <a:chExt cx="39" cy="43"/>
          </a:xfrm>
        </xdr:grpSpPr>
        <xdr:pic>
          <xdr:nvPicPr>
            <xdr:cNvPr id="45992" name="Grafik 66">
              <a:extLst>
                <a:ext uri="{FF2B5EF4-FFF2-40B4-BE49-F238E27FC236}">
                  <a16:creationId xmlns:a16="http://schemas.microsoft.com/office/drawing/2014/main" id="{00000000-0008-0000-0400-0000A8B3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93" name="Grafik 67">
              <a:extLst>
                <a:ext uri="{FF2B5EF4-FFF2-40B4-BE49-F238E27FC236}">
                  <a16:creationId xmlns:a16="http://schemas.microsoft.com/office/drawing/2014/main" id="{00000000-0008-0000-0400-0000A9B3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0" name="Rectangle 150">
            <a:extLst>
              <a:ext uri="{FF2B5EF4-FFF2-40B4-BE49-F238E27FC236}">
                <a16:creationId xmlns:a16="http://schemas.microsoft.com/office/drawing/2014/main" id="{00000000-0008-0000-0400-00000A000000}"/>
              </a:ext>
            </a:extLst>
          </xdr:cNvPr>
          <xdr:cNvSpPr>
            <a:spLocks noChangeArrowheads="1"/>
          </xdr:cNvSpPr>
        </xdr:nvSpPr>
        <xdr:spPr bwMode="auto">
          <a:xfrm>
            <a:off x="170"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72" name="Group 153">
            <a:extLst>
              <a:ext uri="{FF2B5EF4-FFF2-40B4-BE49-F238E27FC236}">
                <a16:creationId xmlns:a16="http://schemas.microsoft.com/office/drawing/2014/main" id="{00000000-0008-0000-0400-000094B30000}"/>
              </a:ext>
            </a:extLst>
          </xdr:cNvPr>
          <xdr:cNvGrpSpPr>
            <a:grpSpLocks/>
          </xdr:cNvGrpSpPr>
        </xdr:nvGrpSpPr>
        <xdr:grpSpPr bwMode="auto">
          <a:xfrm>
            <a:off x="172" y="41"/>
            <a:ext cx="34" cy="43"/>
            <a:chOff x="172" y="41"/>
            <a:chExt cx="34" cy="43"/>
          </a:xfrm>
        </xdr:grpSpPr>
        <xdr:pic>
          <xdr:nvPicPr>
            <xdr:cNvPr id="45990" name="Grafik 64">
              <a:extLst>
                <a:ext uri="{FF2B5EF4-FFF2-40B4-BE49-F238E27FC236}">
                  <a16:creationId xmlns:a16="http://schemas.microsoft.com/office/drawing/2014/main" id="{00000000-0008-0000-0400-0000A6B3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91" name="Grafik 65">
              <a:extLst>
                <a:ext uri="{FF2B5EF4-FFF2-40B4-BE49-F238E27FC236}">
                  <a16:creationId xmlns:a16="http://schemas.microsoft.com/office/drawing/2014/main" id="{00000000-0008-0000-0400-0000A7B3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Rectangle 154">
            <a:extLst>
              <a:ext uri="{FF2B5EF4-FFF2-40B4-BE49-F238E27FC236}">
                <a16:creationId xmlns:a16="http://schemas.microsoft.com/office/drawing/2014/main" id="{00000000-0008-0000-0400-00000C000000}"/>
              </a:ext>
            </a:extLst>
          </xdr:cNvPr>
          <xdr:cNvSpPr>
            <a:spLocks noChangeArrowheads="1"/>
          </xdr:cNvSpPr>
        </xdr:nvSpPr>
        <xdr:spPr bwMode="auto">
          <a:xfrm>
            <a:off x="206"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74" name="Group 157">
            <a:extLst>
              <a:ext uri="{FF2B5EF4-FFF2-40B4-BE49-F238E27FC236}">
                <a16:creationId xmlns:a16="http://schemas.microsoft.com/office/drawing/2014/main" id="{00000000-0008-0000-0400-000096B30000}"/>
              </a:ext>
            </a:extLst>
          </xdr:cNvPr>
          <xdr:cNvGrpSpPr>
            <a:grpSpLocks/>
          </xdr:cNvGrpSpPr>
        </xdr:nvGrpSpPr>
        <xdr:grpSpPr bwMode="auto">
          <a:xfrm>
            <a:off x="210" y="41"/>
            <a:ext cx="35" cy="43"/>
            <a:chOff x="210" y="41"/>
            <a:chExt cx="35" cy="43"/>
          </a:xfrm>
        </xdr:grpSpPr>
        <xdr:pic>
          <xdr:nvPicPr>
            <xdr:cNvPr id="45988" name="Grafik 62">
              <a:extLst>
                <a:ext uri="{FF2B5EF4-FFF2-40B4-BE49-F238E27FC236}">
                  <a16:creationId xmlns:a16="http://schemas.microsoft.com/office/drawing/2014/main" id="{00000000-0008-0000-0400-0000A4B3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89" name="Grafik 63">
              <a:extLst>
                <a:ext uri="{FF2B5EF4-FFF2-40B4-BE49-F238E27FC236}">
                  <a16:creationId xmlns:a16="http://schemas.microsoft.com/office/drawing/2014/main" id="{00000000-0008-0000-0400-0000A5B3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Rectangle 158">
            <a:extLst>
              <a:ext uri="{FF2B5EF4-FFF2-40B4-BE49-F238E27FC236}">
                <a16:creationId xmlns:a16="http://schemas.microsoft.com/office/drawing/2014/main" id="{00000000-0008-0000-0400-00000E000000}"/>
              </a:ext>
            </a:extLst>
          </xdr:cNvPr>
          <xdr:cNvSpPr>
            <a:spLocks noChangeArrowheads="1"/>
          </xdr:cNvSpPr>
        </xdr:nvSpPr>
        <xdr:spPr bwMode="auto">
          <a:xfrm>
            <a:off x="245"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76" name="Group 161">
            <a:extLst>
              <a:ext uri="{FF2B5EF4-FFF2-40B4-BE49-F238E27FC236}">
                <a16:creationId xmlns:a16="http://schemas.microsoft.com/office/drawing/2014/main" id="{00000000-0008-0000-0400-000098B30000}"/>
              </a:ext>
            </a:extLst>
          </xdr:cNvPr>
          <xdr:cNvGrpSpPr>
            <a:grpSpLocks/>
          </xdr:cNvGrpSpPr>
        </xdr:nvGrpSpPr>
        <xdr:grpSpPr bwMode="auto">
          <a:xfrm>
            <a:off x="249" y="41"/>
            <a:ext cx="33" cy="43"/>
            <a:chOff x="249" y="41"/>
            <a:chExt cx="33" cy="43"/>
          </a:xfrm>
        </xdr:grpSpPr>
        <xdr:pic>
          <xdr:nvPicPr>
            <xdr:cNvPr id="45986" name="Grafik 60">
              <a:extLst>
                <a:ext uri="{FF2B5EF4-FFF2-40B4-BE49-F238E27FC236}">
                  <a16:creationId xmlns:a16="http://schemas.microsoft.com/office/drawing/2014/main" id="{00000000-0008-0000-0400-0000A2B3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87" name="Grafik 61">
              <a:extLst>
                <a:ext uri="{FF2B5EF4-FFF2-40B4-BE49-F238E27FC236}">
                  <a16:creationId xmlns:a16="http://schemas.microsoft.com/office/drawing/2014/main" id="{00000000-0008-0000-0400-0000A3B3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Rectangle 162">
            <a:extLst>
              <a:ext uri="{FF2B5EF4-FFF2-40B4-BE49-F238E27FC236}">
                <a16:creationId xmlns:a16="http://schemas.microsoft.com/office/drawing/2014/main" id="{00000000-0008-0000-0400-000010000000}"/>
              </a:ext>
            </a:extLst>
          </xdr:cNvPr>
          <xdr:cNvSpPr>
            <a:spLocks noChangeArrowheads="1"/>
          </xdr:cNvSpPr>
        </xdr:nvSpPr>
        <xdr:spPr bwMode="auto">
          <a:xfrm>
            <a:off x="282"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78" name="Group 165">
            <a:extLst>
              <a:ext uri="{FF2B5EF4-FFF2-40B4-BE49-F238E27FC236}">
                <a16:creationId xmlns:a16="http://schemas.microsoft.com/office/drawing/2014/main" id="{00000000-0008-0000-0400-00009AB30000}"/>
              </a:ext>
            </a:extLst>
          </xdr:cNvPr>
          <xdr:cNvGrpSpPr>
            <a:grpSpLocks/>
          </xdr:cNvGrpSpPr>
        </xdr:nvGrpSpPr>
        <xdr:grpSpPr bwMode="auto">
          <a:xfrm>
            <a:off x="286" y="41"/>
            <a:ext cx="33" cy="43"/>
            <a:chOff x="286" y="41"/>
            <a:chExt cx="33" cy="43"/>
          </a:xfrm>
        </xdr:grpSpPr>
        <xdr:pic>
          <xdr:nvPicPr>
            <xdr:cNvPr id="45984" name="Grafik 58">
              <a:extLst>
                <a:ext uri="{FF2B5EF4-FFF2-40B4-BE49-F238E27FC236}">
                  <a16:creationId xmlns:a16="http://schemas.microsoft.com/office/drawing/2014/main" id="{00000000-0008-0000-0400-0000A0B3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85" name="Grafik 59">
              <a:extLst>
                <a:ext uri="{FF2B5EF4-FFF2-40B4-BE49-F238E27FC236}">
                  <a16:creationId xmlns:a16="http://schemas.microsoft.com/office/drawing/2014/main" id="{00000000-0008-0000-0400-0000A1B3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Rectangle 166">
            <a:extLst>
              <a:ext uri="{FF2B5EF4-FFF2-40B4-BE49-F238E27FC236}">
                <a16:creationId xmlns:a16="http://schemas.microsoft.com/office/drawing/2014/main" id="{00000000-0008-0000-0400-000012000000}"/>
              </a:ext>
            </a:extLst>
          </xdr:cNvPr>
          <xdr:cNvSpPr>
            <a:spLocks noChangeArrowheads="1"/>
          </xdr:cNvSpPr>
        </xdr:nvSpPr>
        <xdr:spPr bwMode="auto">
          <a:xfrm>
            <a:off x="319"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5980" name="Group 169">
            <a:extLst>
              <a:ext uri="{FF2B5EF4-FFF2-40B4-BE49-F238E27FC236}">
                <a16:creationId xmlns:a16="http://schemas.microsoft.com/office/drawing/2014/main" id="{00000000-0008-0000-0400-00009CB30000}"/>
              </a:ext>
            </a:extLst>
          </xdr:cNvPr>
          <xdr:cNvGrpSpPr>
            <a:grpSpLocks/>
          </xdr:cNvGrpSpPr>
        </xdr:nvGrpSpPr>
        <xdr:grpSpPr bwMode="auto">
          <a:xfrm>
            <a:off x="323" y="41"/>
            <a:ext cx="35" cy="43"/>
            <a:chOff x="323" y="41"/>
            <a:chExt cx="35" cy="43"/>
          </a:xfrm>
        </xdr:grpSpPr>
        <xdr:pic>
          <xdr:nvPicPr>
            <xdr:cNvPr id="45982" name="Grafik 56">
              <a:extLst>
                <a:ext uri="{FF2B5EF4-FFF2-40B4-BE49-F238E27FC236}">
                  <a16:creationId xmlns:a16="http://schemas.microsoft.com/office/drawing/2014/main" id="{00000000-0008-0000-0400-00009EB3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5983" name="Grafik 57">
              <a:extLst>
                <a:ext uri="{FF2B5EF4-FFF2-40B4-BE49-F238E27FC236}">
                  <a16:creationId xmlns:a16="http://schemas.microsoft.com/office/drawing/2014/main" id="{00000000-0008-0000-0400-00009FB3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0" name="Rectangle 170">
            <a:extLst>
              <a:ext uri="{FF2B5EF4-FFF2-40B4-BE49-F238E27FC236}">
                <a16:creationId xmlns:a16="http://schemas.microsoft.com/office/drawing/2014/main" id="{00000000-0008-0000-0400-000014000000}"/>
              </a:ext>
            </a:extLst>
          </xdr:cNvPr>
          <xdr:cNvSpPr>
            <a:spLocks noChangeArrowheads="1"/>
          </xdr:cNvSpPr>
        </xdr:nvSpPr>
        <xdr:spPr bwMode="auto">
          <a:xfrm>
            <a:off x="358" y="71"/>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845820</xdr:colOff>
      <xdr:row>3</xdr:row>
      <xdr:rowOff>9525</xdr:rowOff>
    </xdr:from>
    <xdr:to>
      <xdr:col>7</xdr:col>
      <xdr:colOff>1083945</xdr:colOff>
      <xdr:row>5</xdr:row>
      <xdr:rowOff>19050</xdr:rowOff>
    </xdr:to>
    <xdr:sp macro="" textlink="">
      <xdr:nvSpPr>
        <xdr:cNvPr id="16403" name="Text Box 19">
          <a:extLst>
            <a:ext uri="{FF2B5EF4-FFF2-40B4-BE49-F238E27FC236}">
              <a16:creationId xmlns:a16="http://schemas.microsoft.com/office/drawing/2014/main" id="{00000000-0008-0000-0500-000013400000}"/>
            </a:ext>
          </a:extLst>
        </xdr:cNvPr>
        <xdr:cNvSpPr txBox="1">
          <a:spLocks noChangeArrowheads="1"/>
        </xdr:cNvSpPr>
      </xdr:nvSpPr>
      <xdr:spPr bwMode="auto">
        <a:xfrm>
          <a:off x="5410200" y="495300"/>
          <a:ext cx="4229100" cy="333375"/>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de-CH" sz="1400" b="1" i="0" u="none" strike="noStrike" baseline="0">
              <a:solidFill>
                <a:srgbClr val="000000"/>
              </a:solidFill>
              <a:latin typeface="Arial"/>
              <a:cs typeface="Arial"/>
            </a:rPr>
            <a:t>Hofdüngeranfall und Stroheinsatz pro Jahr</a:t>
          </a:r>
          <a:endParaRPr lang="de-CH"/>
        </a:p>
      </xdr:txBody>
    </xdr:sp>
    <xdr:clientData/>
  </xdr:twoCellAnchor>
  <xdr:twoCellAnchor>
    <xdr:from>
      <xdr:col>4</xdr:col>
      <xdr:colOff>253365</xdr:colOff>
      <xdr:row>77</xdr:row>
      <xdr:rowOff>0</xdr:rowOff>
    </xdr:from>
    <xdr:to>
      <xdr:col>8</xdr:col>
      <xdr:colOff>112397</xdr:colOff>
      <xdr:row>79</xdr:row>
      <xdr:rowOff>9787</xdr:rowOff>
    </xdr:to>
    <xdr:sp macro="" textlink="">
      <xdr:nvSpPr>
        <xdr:cNvPr id="16406" name="Text Box 22">
          <a:extLst>
            <a:ext uri="{FF2B5EF4-FFF2-40B4-BE49-F238E27FC236}">
              <a16:creationId xmlns:a16="http://schemas.microsoft.com/office/drawing/2014/main" id="{00000000-0008-0000-0500-000016400000}"/>
            </a:ext>
          </a:extLst>
        </xdr:cNvPr>
        <xdr:cNvSpPr txBox="1">
          <a:spLocks noChangeArrowheads="1"/>
        </xdr:cNvSpPr>
      </xdr:nvSpPr>
      <xdr:spPr bwMode="auto">
        <a:xfrm>
          <a:off x="5762625" y="12896850"/>
          <a:ext cx="4019550" cy="333375"/>
        </a:xfrm>
        <a:prstGeom prst="rect">
          <a:avLst/>
        </a:prstGeom>
        <a:solidFill>
          <a:srgbClr val="FFFFFF"/>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de-CH" sz="1400" b="1" i="0" u="none" strike="noStrike" baseline="0">
              <a:solidFill>
                <a:srgbClr val="000000"/>
              </a:solidFill>
              <a:latin typeface="Arial"/>
              <a:cs typeface="Arial"/>
            </a:rPr>
            <a:t>Abwasseranfall Betrieb und Haus pro Jahr</a:t>
          </a:r>
          <a:endParaRPr lang="de-CH"/>
        </a:p>
      </xdr:txBody>
    </xdr:sp>
    <xdr:clientData/>
  </xdr:twoCellAnchor>
  <xdr:twoCellAnchor>
    <xdr:from>
      <xdr:col>0</xdr:col>
      <xdr:colOff>142875</xdr:colOff>
      <xdr:row>0</xdr:row>
      <xdr:rowOff>38100</xdr:rowOff>
    </xdr:from>
    <xdr:to>
      <xdr:col>3</xdr:col>
      <xdr:colOff>847749</xdr:colOff>
      <xdr:row>4</xdr:row>
      <xdr:rowOff>132080</xdr:rowOff>
    </xdr:to>
    <xdr:grpSp>
      <xdr:nvGrpSpPr>
        <xdr:cNvPr id="48144" name="Group 138">
          <a:extLst>
            <a:ext uri="{FF2B5EF4-FFF2-40B4-BE49-F238E27FC236}">
              <a16:creationId xmlns:a16="http://schemas.microsoft.com/office/drawing/2014/main" id="{00000000-0008-0000-0500-000010BC0000}"/>
            </a:ext>
          </a:extLst>
        </xdr:cNvPr>
        <xdr:cNvGrpSpPr>
          <a:grpSpLocks noChangeAspect="1"/>
        </xdr:cNvGrpSpPr>
      </xdr:nvGrpSpPr>
      <xdr:grpSpPr bwMode="auto">
        <a:xfrm>
          <a:off x="142875" y="38100"/>
          <a:ext cx="5406414" cy="756920"/>
          <a:chOff x="55" y="41"/>
          <a:chExt cx="321" cy="46"/>
        </a:xfrm>
      </xdr:grpSpPr>
      <xdr:sp macro="" textlink="">
        <xdr:nvSpPr>
          <xdr:cNvPr id="48179" name="AutoShape 137">
            <a:extLst>
              <a:ext uri="{FF2B5EF4-FFF2-40B4-BE49-F238E27FC236}">
                <a16:creationId xmlns:a16="http://schemas.microsoft.com/office/drawing/2014/main" id="{00000000-0008-0000-0500-000033BC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8180" name="Group 141">
            <a:extLst>
              <a:ext uri="{FF2B5EF4-FFF2-40B4-BE49-F238E27FC236}">
                <a16:creationId xmlns:a16="http://schemas.microsoft.com/office/drawing/2014/main" id="{00000000-0008-0000-0500-000034BC0000}"/>
              </a:ext>
            </a:extLst>
          </xdr:cNvPr>
          <xdr:cNvGrpSpPr>
            <a:grpSpLocks/>
          </xdr:cNvGrpSpPr>
        </xdr:nvGrpSpPr>
        <xdr:grpSpPr bwMode="auto">
          <a:xfrm>
            <a:off x="55" y="41"/>
            <a:ext cx="34" cy="43"/>
            <a:chOff x="55" y="41"/>
            <a:chExt cx="34" cy="43"/>
          </a:xfrm>
        </xdr:grpSpPr>
        <xdr:pic>
          <xdr:nvPicPr>
            <xdr:cNvPr id="48210" name="Grafik 70">
              <a:extLst>
                <a:ext uri="{FF2B5EF4-FFF2-40B4-BE49-F238E27FC236}">
                  <a16:creationId xmlns:a16="http://schemas.microsoft.com/office/drawing/2014/main" id="{00000000-0008-0000-0500-000052B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11" name="Grafik 71">
              <a:extLst>
                <a:ext uri="{FF2B5EF4-FFF2-40B4-BE49-F238E27FC236}">
                  <a16:creationId xmlns:a16="http://schemas.microsoft.com/office/drawing/2014/main" id="{00000000-0008-0000-0500-000053B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3" name="Rectangle 142">
            <a:extLst>
              <a:ext uri="{FF2B5EF4-FFF2-40B4-BE49-F238E27FC236}">
                <a16:creationId xmlns:a16="http://schemas.microsoft.com/office/drawing/2014/main" id="{00000000-0008-0000-0500-00002B000000}"/>
              </a:ext>
            </a:extLst>
          </xdr:cNvPr>
          <xdr:cNvSpPr>
            <a:spLocks noChangeArrowheads="1"/>
          </xdr:cNvSpPr>
        </xdr:nvSpPr>
        <xdr:spPr bwMode="auto">
          <a:xfrm>
            <a:off x="89"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82" name="Group 145">
            <a:extLst>
              <a:ext uri="{FF2B5EF4-FFF2-40B4-BE49-F238E27FC236}">
                <a16:creationId xmlns:a16="http://schemas.microsoft.com/office/drawing/2014/main" id="{00000000-0008-0000-0500-000036BC0000}"/>
              </a:ext>
            </a:extLst>
          </xdr:cNvPr>
          <xdr:cNvGrpSpPr>
            <a:grpSpLocks/>
          </xdr:cNvGrpSpPr>
        </xdr:nvGrpSpPr>
        <xdr:grpSpPr bwMode="auto">
          <a:xfrm>
            <a:off x="93" y="41"/>
            <a:ext cx="34" cy="43"/>
            <a:chOff x="93" y="41"/>
            <a:chExt cx="34" cy="43"/>
          </a:xfrm>
        </xdr:grpSpPr>
        <xdr:pic>
          <xdr:nvPicPr>
            <xdr:cNvPr id="48208" name="Grafik 68">
              <a:extLst>
                <a:ext uri="{FF2B5EF4-FFF2-40B4-BE49-F238E27FC236}">
                  <a16:creationId xmlns:a16="http://schemas.microsoft.com/office/drawing/2014/main" id="{00000000-0008-0000-0500-000050B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09" name="Grafik 69">
              <a:extLst>
                <a:ext uri="{FF2B5EF4-FFF2-40B4-BE49-F238E27FC236}">
                  <a16:creationId xmlns:a16="http://schemas.microsoft.com/office/drawing/2014/main" id="{00000000-0008-0000-0500-000051BC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5" name="Rectangle 146">
            <a:extLst>
              <a:ext uri="{FF2B5EF4-FFF2-40B4-BE49-F238E27FC236}">
                <a16:creationId xmlns:a16="http://schemas.microsoft.com/office/drawing/2014/main" id="{00000000-0008-0000-0500-00002D000000}"/>
              </a:ext>
            </a:extLst>
          </xdr:cNvPr>
          <xdr:cNvSpPr>
            <a:spLocks noChangeArrowheads="1"/>
          </xdr:cNvSpPr>
        </xdr:nvSpPr>
        <xdr:spPr bwMode="auto">
          <a:xfrm>
            <a:off x="127"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84" name="Group 149">
            <a:extLst>
              <a:ext uri="{FF2B5EF4-FFF2-40B4-BE49-F238E27FC236}">
                <a16:creationId xmlns:a16="http://schemas.microsoft.com/office/drawing/2014/main" id="{00000000-0008-0000-0500-000038BC0000}"/>
              </a:ext>
            </a:extLst>
          </xdr:cNvPr>
          <xdr:cNvGrpSpPr>
            <a:grpSpLocks/>
          </xdr:cNvGrpSpPr>
        </xdr:nvGrpSpPr>
        <xdr:grpSpPr bwMode="auto">
          <a:xfrm>
            <a:off x="130" y="41"/>
            <a:ext cx="39" cy="43"/>
            <a:chOff x="130" y="41"/>
            <a:chExt cx="39" cy="43"/>
          </a:xfrm>
        </xdr:grpSpPr>
        <xdr:pic>
          <xdr:nvPicPr>
            <xdr:cNvPr id="48206" name="Grafik 66">
              <a:extLst>
                <a:ext uri="{FF2B5EF4-FFF2-40B4-BE49-F238E27FC236}">
                  <a16:creationId xmlns:a16="http://schemas.microsoft.com/office/drawing/2014/main" id="{00000000-0008-0000-0500-00004EBC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07" name="Grafik 67">
              <a:extLst>
                <a:ext uri="{FF2B5EF4-FFF2-40B4-BE49-F238E27FC236}">
                  <a16:creationId xmlns:a16="http://schemas.microsoft.com/office/drawing/2014/main" id="{00000000-0008-0000-0500-00004FBC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7" name="Rectangle 150">
            <a:extLst>
              <a:ext uri="{FF2B5EF4-FFF2-40B4-BE49-F238E27FC236}">
                <a16:creationId xmlns:a16="http://schemas.microsoft.com/office/drawing/2014/main" id="{00000000-0008-0000-0500-00002F000000}"/>
              </a:ext>
            </a:extLst>
          </xdr:cNvPr>
          <xdr:cNvSpPr>
            <a:spLocks noChangeArrowheads="1"/>
          </xdr:cNvSpPr>
        </xdr:nvSpPr>
        <xdr:spPr bwMode="auto">
          <a:xfrm>
            <a:off x="169"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86" name="Group 153">
            <a:extLst>
              <a:ext uri="{FF2B5EF4-FFF2-40B4-BE49-F238E27FC236}">
                <a16:creationId xmlns:a16="http://schemas.microsoft.com/office/drawing/2014/main" id="{00000000-0008-0000-0500-00003ABC0000}"/>
              </a:ext>
            </a:extLst>
          </xdr:cNvPr>
          <xdr:cNvGrpSpPr>
            <a:grpSpLocks/>
          </xdr:cNvGrpSpPr>
        </xdr:nvGrpSpPr>
        <xdr:grpSpPr bwMode="auto">
          <a:xfrm>
            <a:off x="172" y="41"/>
            <a:ext cx="34" cy="43"/>
            <a:chOff x="172" y="41"/>
            <a:chExt cx="34" cy="43"/>
          </a:xfrm>
        </xdr:grpSpPr>
        <xdr:pic>
          <xdr:nvPicPr>
            <xdr:cNvPr id="48204" name="Grafik 64">
              <a:extLst>
                <a:ext uri="{FF2B5EF4-FFF2-40B4-BE49-F238E27FC236}">
                  <a16:creationId xmlns:a16="http://schemas.microsoft.com/office/drawing/2014/main" id="{00000000-0008-0000-0500-00004CBC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05" name="Grafik 65">
              <a:extLst>
                <a:ext uri="{FF2B5EF4-FFF2-40B4-BE49-F238E27FC236}">
                  <a16:creationId xmlns:a16="http://schemas.microsoft.com/office/drawing/2014/main" id="{00000000-0008-0000-0500-00004DBC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9" name="Rectangle 154">
            <a:extLst>
              <a:ext uri="{FF2B5EF4-FFF2-40B4-BE49-F238E27FC236}">
                <a16:creationId xmlns:a16="http://schemas.microsoft.com/office/drawing/2014/main" id="{00000000-0008-0000-0500-000031000000}"/>
              </a:ext>
            </a:extLst>
          </xdr:cNvPr>
          <xdr:cNvSpPr>
            <a:spLocks noChangeArrowheads="1"/>
          </xdr:cNvSpPr>
        </xdr:nvSpPr>
        <xdr:spPr bwMode="auto">
          <a:xfrm>
            <a:off x="206"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88" name="Group 157">
            <a:extLst>
              <a:ext uri="{FF2B5EF4-FFF2-40B4-BE49-F238E27FC236}">
                <a16:creationId xmlns:a16="http://schemas.microsoft.com/office/drawing/2014/main" id="{00000000-0008-0000-0500-00003CBC0000}"/>
              </a:ext>
            </a:extLst>
          </xdr:cNvPr>
          <xdr:cNvGrpSpPr>
            <a:grpSpLocks/>
          </xdr:cNvGrpSpPr>
        </xdr:nvGrpSpPr>
        <xdr:grpSpPr bwMode="auto">
          <a:xfrm>
            <a:off x="210" y="41"/>
            <a:ext cx="35" cy="43"/>
            <a:chOff x="210" y="41"/>
            <a:chExt cx="35" cy="43"/>
          </a:xfrm>
        </xdr:grpSpPr>
        <xdr:pic>
          <xdr:nvPicPr>
            <xdr:cNvPr id="48202" name="Grafik 62">
              <a:extLst>
                <a:ext uri="{FF2B5EF4-FFF2-40B4-BE49-F238E27FC236}">
                  <a16:creationId xmlns:a16="http://schemas.microsoft.com/office/drawing/2014/main" id="{00000000-0008-0000-0500-00004ABC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03" name="Grafik 63">
              <a:extLst>
                <a:ext uri="{FF2B5EF4-FFF2-40B4-BE49-F238E27FC236}">
                  <a16:creationId xmlns:a16="http://schemas.microsoft.com/office/drawing/2014/main" id="{00000000-0008-0000-0500-00004BBC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1" name="Rectangle 158">
            <a:extLst>
              <a:ext uri="{FF2B5EF4-FFF2-40B4-BE49-F238E27FC236}">
                <a16:creationId xmlns:a16="http://schemas.microsoft.com/office/drawing/2014/main" id="{00000000-0008-0000-0500-000033000000}"/>
              </a:ext>
            </a:extLst>
          </xdr:cNvPr>
          <xdr:cNvSpPr>
            <a:spLocks noChangeArrowheads="1"/>
          </xdr:cNvSpPr>
        </xdr:nvSpPr>
        <xdr:spPr bwMode="auto">
          <a:xfrm>
            <a:off x="245"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90" name="Group 161">
            <a:extLst>
              <a:ext uri="{FF2B5EF4-FFF2-40B4-BE49-F238E27FC236}">
                <a16:creationId xmlns:a16="http://schemas.microsoft.com/office/drawing/2014/main" id="{00000000-0008-0000-0500-00003EBC0000}"/>
              </a:ext>
            </a:extLst>
          </xdr:cNvPr>
          <xdr:cNvGrpSpPr>
            <a:grpSpLocks/>
          </xdr:cNvGrpSpPr>
        </xdr:nvGrpSpPr>
        <xdr:grpSpPr bwMode="auto">
          <a:xfrm>
            <a:off x="249" y="41"/>
            <a:ext cx="33" cy="43"/>
            <a:chOff x="249" y="41"/>
            <a:chExt cx="33" cy="43"/>
          </a:xfrm>
        </xdr:grpSpPr>
        <xdr:pic>
          <xdr:nvPicPr>
            <xdr:cNvPr id="48200" name="Grafik 60">
              <a:extLst>
                <a:ext uri="{FF2B5EF4-FFF2-40B4-BE49-F238E27FC236}">
                  <a16:creationId xmlns:a16="http://schemas.microsoft.com/office/drawing/2014/main" id="{00000000-0008-0000-0500-000048BC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201" name="Grafik 61">
              <a:extLst>
                <a:ext uri="{FF2B5EF4-FFF2-40B4-BE49-F238E27FC236}">
                  <a16:creationId xmlns:a16="http://schemas.microsoft.com/office/drawing/2014/main" id="{00000000-0008-0000-0500-000049BC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3" name="Rectangle 162">
            <a:extLst>
              <a:ext uri="{FF2B5EF4-FFF2-40B4-BE49-F238E27FC236}">
                <a16:creationId xmlns:a16="http://schemas.microsoft.com/office/drawing/2014/main" id="{00000000-0008-0000-0500-000035000000}"/>
              </a:ext>
            </a:extLst>
          </xdr:cNvPr>
          <xdr:cNvSpPr>
            <a:spLocks noChangeArrowheads="1"/>
          </xdr:cNvSpPr>
        </xdr:nvSpPr>
        <xdr:spPr bwMode="auto">
          <a:xfrm>
            <a:off x="282"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92" name="Group 165">
            <a:extLst>
              <a:ext uri="{FF2B5EF4-FFF2-40B4-BE49-F238E27FC236}">
                <a16:creationId xmlns:a16="http://schemas.microsoft.com/office/drawing/2014/main" id="{00000000-0008-0000-0500-000040BC0000}"/>
              </a:ext>
            </a:extLst>
          </xdr:cNvPr>
          <xdr:cNvGrpSpPr>
            <a:grpSpLocks/>
          </xdr:cNvGrpSpPr>
        </xdr:nvGrpSpPr>
        <xdr:grpSpPr bwMode="auto">
          <a:xfrm>
            <a:off x="286" y="41"/>
            <a:ext cx="33" cy="43"/>
            <a:chOff x="286" y="41"/>
            <a:chExt cx="33" cy="43"/>
          </a:xfrm>
        </xdr:grpSpPr>
        <xdr:pic>
          <xdr:nvPicPr>
            <xdr:cNvPr id="48198" name="Grafik 58">
              <a:extLst>
                <a:ext uri="{FF2B5EF4-FFF2-40B4-BE49-F238E27FC236}">
                  <a16:creationId xmlns:a16="http://schemas.microsoft.com/office/drawing/2014/main" id="{00000000-0008-0000-0500-000046BC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99" name="Grafik 59">
              <a:extLst>
                <a:ext uri="{FF2B5EF4-FFF2-40B4-BE49-F238E27FC236}">
                  <a16:creationId xmlns:a16="http://schemas.microsoft.com/office/drawing/2014/main" id="{00000000-0008-0000-0500-000047BC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5" name="Rectangle 166">
            <a:extLst>
              <a:ext uri="{FF2B5EF4-FFF2-40B4-BE49-F238E27FC236}">
                <a16:creationId xmlns:a16="http://schemas.microsoft.com/office/drawing/2014/main" id="{00000000-0008-0000-0500-000037000000}"/>
              </a:ext>
            </a:extLst>
          </xdr:cNvPr>
          <xdr:cNvSpPr>
            <a:spLocks noChangeArrowheads="1"/>
          </xdr:cNvSpPr>
        </xdr:nvSpPr>
        <xdr:spPr bwMode="auto">
          <a:xfrm>
            <a:off x="319"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94" name="Group 169">
            <a:extLst>
              <a:ext uri="{FF2B5EF4-FFF2-40B4-BE49-F238E27FC236}">
                <a16:creationId xmlns:a16="http://schemas.microsoft.com/office/drawing/2014/main" id="{00000000-0008-0000-0500-000042BC0000}"/>
              </a:ext>
            </a:extLst>
          </xdr:cNvPr>
          <xdr:cNvGrpSpPr>
            <a:grpSpLocks/>
          </xdr:cNvGrpSpPr>
        </xdr:nvGrpSpPr>
        <xdr:grpSpPr bwMode="auto">
          <a:xfrm>
            <a:off x="323" y="41"/>
            <a:ext cx="35" cy="43"/>
            <a:chOff x="323" y="41"/>
            <a:chExt cx="35" cy="43"/>
          </a:xfrm>
        </xdr:grpSpPr>
        <xdr:pic>
          <xdr:nvPicPr>
            <xdr:cNvPr id="48196" name="Grafik 56">
              <a:extLst>
                <a:ext uri="{FF2B5EF4-FFF2-40B4-BE49-F238E27FC236}">
                  <a16:creationId xmlns:a16="http://schemas.microsoft.com/office/drawing/2014/main" id="{00000000-0008-0000-0500-000044BC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97" name="Grafik 57">
              <a:extLst>
                <a:ext uri="{FF2B5EF4-FFF2-40B4-BE49-F238E27FC236}">
                  <a16:creationId xmlns:a16="http://schemas.microsoft.com/office/drawing/2014/main" id="{00000000-0008-0000-0500-000045BC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57" name="Rectangle 170">
            <a:extLst>
              <a:ext uri="{FF2B5EF4-FFF2-40B4-BE49-F238E27FC236}">
                <a16:creationId xmlns:a16="http://schemas.microsoft.com/office/drawing/2014/main" id="{00000000-0008-0000-0500-000039000000}"/>
              </a:ext>
            </a:extLst>
          </xdr:cNvPr>
          <xdr:cNvSpPr>
            <a:spLocks noChangeArrowheads="1"/>
          </xdr:cNvSpPr>
        </xdr:nvSpPr>
        <xdr:spPr bwMode="auto">
          <a:xfrm>
            <a:off x="357" y="73"/>
            <a:ext cx="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twoCellAnchor>
    <xdr:from>
      <xdr:col>0</xdr:col>
      <xdr:colOff>133350</xdr:colOff>
      <xdr:row>74</xdr:row>
      <xdr:rowOff>45720</xdr:rowOff>
    </xdr:from>
    <xdr:to>
      <xdr:col>3</xdr:col>
      <xdr:colOff>419100</xdr:colOff>
      <xdr:row>78</xdr:row>
      <xdr:rowOff>57150</xdr:rowOff>
    </xdr:to>
    <xdr:grpSp>
      <xdr:nvGrpSpPr>
        <xdr:cNvPr id="48145" name="Group 138">
          <a:extLst>
            <a:ext uri="{FF2B5EF4-FFF2-40B4-BE49-F238E27FC236}">
              <a16:creationId xmlns:a16="http://schemas.microsoft.com/office/drawing/2014/main" id="{00000000-0008-0000-0500-000011BC0000}"/>
            </a:ext>
          </a:extLst>
        </xdr:cNvPr>
        <xdr:cNvGrpSpPr>
          <a:grpSpLocks noChangeAspect="1"/>
        </xdr:cNvGrpSpPr>
      </xdr:nvGrpSpPr>
      <xdr:grpSpPr bwMode="auto">
        <a:xfrm>
          <a:off x="133350" y="13853160"/>
          <a:ext cx="4987290" cy="681990"/>
          <a:chOff x="55" y="41"/>
          <a:chExt cx="321" cy="43"/>
        </a:xfrm>
      </xdr:grpSpPr>
      <xdr:sp macro="" textlink="">
        <xdr:nvSpPr>
          <xdr:cNvPr id="48146" name="AutoShape 137">
            <a:extLst>
              <a:ext uri="{FF2B5EF4-FFF2-40B4-BE49-F238E27FC236}">
                <a16:creationId xmlns:a16="http://schemas.microsoft.com/office/drawing/2014/main" id="{00000000-0008-0000-0500-000012BC0000}"/>
              </a:ext>
            </a:extLst>
          </xdr:cNvPr>
          <xdr:cNvSpPr>
            <a:spLocks noChangeAspect="1" noChangeArrowheads="1" noTextEdit="1"/>
          </xdr:cNvSpPr>
        </xdr:nvSpPr>
        <xdr:spPr bwMode="auto">
          <a:xfrm>
            <a:off x="55" y="41"/>
            <a:ext cx="321"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48147" name="Group 141">
            <a:extLst>
              <a:ext uri="{FF2B5EF4-FFF2-40B4-BE49-F238E27FC236}">
                <a16:creationId xmlns:a16="http://schemas.microsoft.com/office/drawing/2014/main" id="{00000000-0008-0000-0500-000013BC0000}"/>
              </a:ext>
            </a:extLst>
          </xdr:cNvPr>
          <xdr:cNvGrpSpPr>
            <a:grpSpLocks/>
          </xdr:cNvGrpSpPr>
        </xdr:nvGrpSpPr>
        <xdr:grpSpPr bwMode="auto">
          <a:xfrm>
            <a:off x="55" y="41"/>
            <a:ext cx="34" cy="43"/>
            <a:chOff x="55" y="41"/>
            <a:chExt cx="34" cy="43"/>
          </a:xfrm>
        </xdr:grpSpPr>
        <xdr:pic>
          <xdr:nvPicPr>
            <xdr:cNvPr id="48177" name="Grafik 70">
              <a:extLst>
                <a:ext uri="{FF2B5EF4-FFF2-40B4-BE49-F238E27FC236}">
                  <a16:creationId xmlns:a16="http://schemas.microsoft.com/office/drawing/2014/main" id="{00000000-0008-0000-0500-000031B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78" name="Grafik 71">
              <a:extLst>
                <a:ext uri="{FF2B5EF4-FFF2-40B4-BE49-F238E27FC236}">
                  <a16:creationId xmlns:a16="http://schemas.microsoft.com/office/drawing/2014/main" id="{00000000-0008-0000-0500-000032B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7" name="Rectangle 142">
            <a:extLst>
              <a:ext uri="{FF2B5EF4-FFF2-40B4-BE49-F238E27FC236}">
                <a16:creationId xmlns:a16="http://schemas.microsoft.com/office/drawing/2014/main" id="{00000000-0008-0000-0500-00004D000000}"/>
              </a:ext>
            </a:extLst>
          </xdr:cNvPr>
          <xdr:cNvSpPr>
            <a:spLocks noChangeArrowheads="1"/>
          </xdr:cNvSpPr>
        </xdr:nvSpPr>
        <xdr:spPr bwMode="auto">
          <a:xfrm>
            <a:off x="92"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49" name="Group 145">
            <a:extLst>
              <a:ext uri="{FF2B5EF4-FFF2-40B4-BE49-F238E27FC236}">
                <a16:creationId xmlns:a16="http://schemas.microsoft.com/office/drawing/2014/main" id="{00000000-0008-0000-0500-000015BC0000}"/>
              </a:ext>
            </a:extLst>
          </xdr:cNvPr>
          <xdr:cNvGrpSpPr>
            <a:grpSpLocks/>
          </xdr:cNvGrpSpPr>
        </xdr:nvGrpSpPr>
        <xdr:grpSpPr bwMode="auto">
          <a:xfrm>
            <a:off x="93" y="41"/>
            <a:ext cx="34" cy="43"/>
            <a:chOff x="93" y="41"/>
            <a:chExt cx="34" cy="43"/>
          </a:xfrm>
        </xdr:grpSpPr>
        <xdr:pic>
          <xdr:nvPicPr>
            <xdr:cNvPr id="48175" name="Grafik 68">
              <a:extLst>
                <a:ext uri="{FF2B5EF4-FFF2-40B4-BE49-F238E27FC236}">
                  <a16:creationId xmlns:a16="http://schemas.microsoft.com/office/drawing/2014/main" id="{00000000-0008-0000-0500-00002FB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76" name="Grafik 69">
              <a:extLst>
                <a:ext uri="{FF2B5EF4-FFF2-40B4-BE49-F238E27FC236}">
                  <a16:creationId xmlns:a16="http://schemas.microsoft.com/office/drawing/2014/main" id="{00000000-0008-0000-0500-000030BC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9" name="Rectangle 146">
            <a:extLst>
              <a:ext uri="{FF2B5EF4-FFF2-40B4-BE49-F238E27FC236}">
                <a16:creationId xmlns:a16="http://schemas.microsoft.com/office/drawing/2014/main" id="{00000000-0008-0000-0500-00004F000000}"/>
              </a:ext>
            </a:extLst>
          </xdr:cNvPr>
          <xdr:cNvSpPr>
            <a:spLocks noChangeArrowheads="1"/>
          </xdr:cNvSpPr>
        </xdr:nvSpPr>
        <xdr:spPr bwMode="auto">
          <a:xfrm>
            <a:off x="127"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51" name="Group 149">
            <a:extLst>
              <a:ext uri="{FF2B5EF4-FFF2-40B4-BE49-F238E27FC236}">
                <a16:creationId xmlns:a16="http://schemas.microsoft.com/office/drawing/2014/main" id="{00000000-0008-0000-0500-000017BC0000}"/>
              </a:ext>
            </a:extLst>
          </xdr:cNvPr>
          <xdr:cNvGrpSpPr>
            <a:grpSpLocks/>
          </xdr:cNvGrpSpPr>
        </xdr:nvGrpSpPr>
        <xdr:grpSpPr bwMode="auto">
          <a:xfrm>
            <a:off x="130" y="41"/>
            <a:ext cx="39" cy="43"/>
            <a:chOff x="130" y="41"/>
            <a:chExt cx="39" cy="43"/>
          </a:xfrm>
        </xdr:grpSpPr>
        <xdr:pic>
          <xdr:nvPicPr>
            <xdr:cNvPr id="48173" name="Grafik 66">
              <a:extLst>
                <a:ext uri="{FF2B5EF4-FFF2-40B4-BE49-F238E27FC236}">
                  <a16:creationId xmlns:a16="http://schemas.microsoft.com/office/drawing/2014/main" id="{00000000-0008-0000-0500-00002DBC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74" name="Grafik 67">
              <a:extLst>
                <a:ext uri="{FF2B5EF4-FFF2-40B4-BE49-F238E27FC236}">
                  <a16:creationId xmlns:a16="http://schemas.microsoft.com/office/drawing/2014/main" id="{00000000-0008-0000-0500-00002EBC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0" y="41"/>
              <a:ext cx="39"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1" name="Rectangle 150">
            <a:extLst>
              <a:ext uri="{FF2B5EF4-FFF2-40B4-BE49-F238E27FC236}">
                <a16:creationId xmlns:a16="http://schemas.microsoft.com/office/drawing/2014/main" id="{00000000-0008-0000-0500-000051000000}"/>
              </a:ext>
            </a:extLst>
          </xdr:cNvPr>
          <xdr:cNvSpPr>
            <a:spLocks noChangeArrowheads="1"/>
          </xdr:cNvSpPr>
        </xdr:nvSpPr>
        <xdr:spPr bwMode="auto">
          <a:xfrm>
            <a:off x="170"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53" name="Group 153">
            <a:extLst>
              <a:ext uri="{FF2B5EF4-FFF2-40B4-BE49-F238E27FC236}">
                <a16:creationId xmlns:a16="http://schemas.microsoft.com/office/drawing/2014/main" id="{00000000-0008-0000-0500-000019BC0000}"/>
              </a:ext>
            </a:extLst>
          </xdr:cNvPr>
          <xdr:cNvGrpSpPr>
            <a:grpSpLocks/>
          </xdr:cNvGrpSpPr>
        </xdr:nvGrpSpPr>
        <xdr:grpSpPr bwMode="auto">
          <a:xfrm>
            <a:off x="172" y="41"/>
            <a:ext cx="34" cy="43"/>
            <a:chOff x="172" y="41"/>
            <a:chExt cx="34" cy="43"/>
          </a:xfrm>
        </xdr:grpSpPr>
        <xdr:pic>
          <xdr:nvPicPr>
            <xdr:cNvPr id="48171" name="Grafik 64">
              <a:extLst>
                <a:ext uri="{FF2B5EF4-FFF2-40B4-BE49-F238E27FC236}">
                  <a16:creationId xmlns:a16="http://schemas.microsoft.com/office/drawing/2014/main" id="{00000000-0008-0000-0500-00002BBC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72" name="Grafik 65">
              <a:extLst>
                <a:ext uri="{FF2B5EF4-FFF2-40B4-BE49-F238E27FC236}">
                  <a16:creationId xmlns:a16="http://schemas.microsoft.com/office/drawing/2014/main" id="{00000000-0008-0000-0500-00002CBC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72" y="41"/>
              <a:ext cx="34"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3" name="Rectangle 154">
            <a:extLst>
              <a:ext uri="{FF2B5EF4-FFF2-40B4-BE49-F238E27FC236}">
                <a16:creationId xmlns:a16="http://schemas.microsoft.com/office/drawing/2014/main" id="{00000000-0008-0000-0500-000053000000}"/>
              </a:ext>
            </a:extLst>
          </xdr:cNvPr>
          <xdr:cNvSpPr>
            <a:spLocks noChangeArrowheads="1"/>
          </xdr:cNvSpPr>
        </xdr:nvSpPr>
        <xdr:spPr bwMode="auto">
          <a:xfrm>
            <a:off x="207"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55" name="Group 157">
            <a:extLst>
              <a:ext uri="{FF2B5EF4-FFF2-40B4-BE49-F238E27FC236}">
                <a16:creationId xmlns:a16="http://schemas.microsoft.com/office/drawing/2014/main" id="{00000000-0008-0000-0500-00001BBC0000}"/>
              </a:ext>
            </a:extLst>
          </xdr:cNvPr>
          <xdr:cNvGrpSpPr>
            <a:grpSpLocks/>
          </xdr:cNvGrpSpPr>
        </xdr:nvGrpSpPr>
        <xdr:grpSpPr bwMode="auto">
          <a:xfrm>
            <a:off x="210" y="41"/>
            <a:ext cx="35" cy="43"/>
            <a:chOff x="210" y="41"/>
            <a:chExt cx="35" cy="43"/>
          </a:xfrm>
        </xdr:grpSpPr>
        <xdr:pic>
          <xdr:nvPicPr>
            <xdr:cNvPr id="48169" name="Grafik 62">
              <a:extLst>
                <a:ext uri="{FF2B5EF4-FFF2-40B4-BE49-F238E27FC236}">
                  <a16:creationId xmlns:a16="http://schemas.microsoft.com/office/drawing/2014/main" id="{00000000-0008-0000-0500-000029BC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70" name="Grafik 63">
              <a:extLst>
                <a:ext uri="{FF2B5EF4-FFF2-40B4-BE49-F238E27FC236}">
                  <a16:creationId xmlns:a16="http://schemas.microsoft.com/office/drawing/2014/main" id="{00000000-0008-0000-0500-00002ABC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10"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5" name="Rectangle 158">
            <a:extLst>
              <a:ext uri="{FF2B5EF4-FFF2-40B4-BE49-F238E27FC236}">
                <a16:creationId xmlns:a16="http://schemas.microsoft.com/office/drawing/2014/main" id="{00000000-0008-0000-0500-000055000000}"/>
              </a:ext>
            </a:extLst>
          </xdr:cNvPr>
          <xdr:cNvSpPr>
            <a:spLocks noChangeArrowheads="1"/>
          </xdr:cNvSpPr>
        </xdr:nvSpPr>
        <xdr:spPr bwMode="auto">
          <a:xfrm>
            <a:off x="245"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57" name="Group 161">
            <a:extLst>
              <a:ext uri="{FF2B5EF4-FFF2-40B4-BE49-F238E27FC236}">
                <a16:creationId xmlns:a16="http://schemas.microsoft.com/office/drawing/2014/main" id="{00000000-0008-0000-0500-00001DBC0000}"/>
              </a:ext>
            </a:extLst>
          </xdr:cNvPr>
          <xdr:cNvGrpSpPr>
            <a:grpSpLocks/>
          </xdr:cNvGrpSpPr>
        </xdr:nvGrpSpPr>
        <xdr:grpSpPr bwMode="auto">
          <a:xfrm>
            <a:off x="249" y="41"/>
            <a:ext cx="33" cy="43"/>
            <a:chOff x="249" y="41"/>
            <a:chExt cx="33" cy="43"/>
          </a:xfrm>
        </xdr:grpSpPr>
        <xdr:pic>
          <xdr:nvPicPr>
            <xdr:cNvPr id="48167" name="Grafik 60">
              <a:extLst>
                <a:ext uri="{FF2B5EF4-FFF2-40B4-BE49-F238E27FC236}">
                  <a16:creationId xmlns:a16="http://schemas.microsoft.com/office/drawing/2014/main" id="{00000000-0008-0000-0500-000027BC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68" name="Grafik 61">
              <a:extLst>
                <a:ext uri="{FF2B5EF4-FFF2-40B4-BE49-F238E27FC236}">
                  <a16:creationId xmlns:a16="http://schemas.microsoft.com/office/drawing/2014/main" id="{00000000-0008-0000-0500-000028BC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49"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7" name="Rectangle 162">
            <a:extLst>
              <a:ext uri="{FF2B5EF4-FFF2-40B4-BE49-F238E27FC236}">
                <a16:creationId xmlns:a16="http://schemas.microsoft.com/office/drawing/2014/main" id="{00000000-0008-0000-0500-000057000000}"/>
              </a:ext>
            </a:extLst>
          </xdr:cNvPr>
          <xdr:cNvSpPr>
            <a:spLocks noChangeArrowheads="1"/>
          </xdr:cNvSpPr>
        </xdr:nvSpPr>
        <xdr:spPr bwMode="auto">
          <a:xfrm>
            <a:off x="282"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59" name="Group 165">
            <a:extLst>
              <a:ext uri="{FF2B5EF4-FFF2-40B4-BE49-F238E27FC236}">
                <a16:creationId xmlns:a16="http://schemas.microsoft.com/office/drawing/2014/main" id="{00000000-0008-0000-0500-00001FBC0000}"/>
              </a:ext>
            </a:extLst>
          </xdr:cNvPr>
          <xdr:cNvGrpSpPr>
            <a:grpSpLocks/>
          </xdr:cNvGrpSpPr>
        </xdr:nvGrpSpPr>
        <xdr:grpSpPr bwMode="auto">
          <a:xfrm>
            <a:off x="286" y="41"/>
            <a:ext cx="33" cy="43"/>
            <a:chOff x="286" y="41"/>
            <a:chExt cx="33" cy="43"/>
          </a:xfrm>
        </xdr:grpSpPr>
        <xdr:pic>
          <xdr:nvPicPr>
            <xdr:cNvPr id="48165" name="Grafik 58">
              <a:extLst>
                <a:ext uri="{FF2B5EF4-FFF2-40B4-BE49-F238E27FC236}">
                  <a16:creationId xmlns:a16="http://schemas.microsoft.com/office/drawing/2014/main" id="{00000000-0008-0000-0500-000025BC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66" name="Grafik 59">
              <a:extLst>
                <a:ext uri="{FF2B5EF4-FFF2-40B4-BE49-F238E27FC236}">
                  <a16:creationId xmlns:a16="http://schemas.microsoft.com/office/drawing/2014/main" id="{00000000-0008-0000-0500-000026BC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86" y="41"/>
              <a:ext cx="33"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9" name="Rectangle 166">
            <a:extLst>
              <a:ext uri="{FF2B5EF4-FFF2-40B4-BE49-F238E27FC236}">
                <a16:creationId xmlns:a16="http://schemas.microsoft.com/office/drawing/2014/main" id="{00000000-0008-0000-0500-000059000000}"/>
              </a:ext>
            </a:extLst>
          </xdr:cNvPr>
          <xdr:cNvSpPr>
            <a:spLocks noChangeArrowheads="1"/>
          </xdr:cNvSpPr>
        </xdr:nvSpPr>
        <xdr:spPr bwMode="auto">
          <a:xfrm>
            <a:off x="320"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nvGrpSpPr>
          <xdr:cNvPr id="48161" name="Group 169">
            <a:extLst>
              <a:ext uri="{FF2B5EF4-FFF2-40B4-BE49-F238E27FC236}">
                <a16:creationId xmlns:a16="http://schemas.microsoft.com/office/drawing/2014/main" id="{00000000-0008-0000-0500-000021BC0000}"/>
              </a:ext>
            </a:extLst>
          </xdr:cNvPr>
          <xdr:cNvGrpSpPr>
            <a:grpSpLocks/>
          </xdr:cNvGrpSpPr>
        </xdr:nvGrpSpPr>
        <xdr:grpSpPr bwMode="auto">
          <a:xfrm>
            <a:off x="323" y="41"/>
            <a:ext cx="35" cy="43"/>
            <a:chOff x="323" y="41"/>
            <a:chExt cx="35" cy="43"/>
          </a:xfrm>
        </xdr:grpSpPr>
        <xdr:pic>
          <xdr:nvPicPr>
            <xdr:cNvPr id="48163" name="Grafik 56">
              <a:extLst>
                <a:ext uri="{FF2B5EF4-FFF2-40B4-BE49-F238E27FC236}">
                  <a16:creationId xmlns:a16="http://schemas.microsoft.com/office/drawing/2014/main" id="{00000000-0008-0000-0500-000023BC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8164" name="Grafik 57">
              <a:extLst>
                <a:ext uri="{FF2B5EF4-FFF2-40B4-BE49-F238E27FC236}">
                  <a16:creationId xmlns:a16="http://schemas.microsoft.com/office/drawing/2014/main" id="{00000000-0008-0000-0500-000024BC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 y="41"/>
              <a:ext cx="35"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91" name="Rectangle 170">
            <a:extLst>
              <a:ext uri="{FF2B5EF4-FFF2-40B4-BE49-F238E27FC236}">
                <a16:creationId xmlns:a16="http://schemas.microsoft.com/office/drawing/2014/main" id="{00000000-0008-0000-0500-00005B000000}"/>
              </a:ext>
            </a:extLst>
          </xdr:cNvPr>
          <xdr:cNvSpPr>
            <a:spLocks noChangeArrowheads="1"/>
          </xdr:cNvSpPr>
        </xdr:nvSpPr>
        <xdr:spPr bwMode="auto">
          <a:xfrm>
            <a:off x="356" y="69"/>
            <a:ext cx="1"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de-CH" sz="1000" b="0" i="0" u="none" strike="noStrike" kern="0" cap="none" spc="0" normalizeH="0" baseline="0" noProof="0">
                <a:ln>
                  <a:noFill/>
                </a:ln>
                <a:solidFill>
                  <a:srgbClr val="000000"/>
                </a:solidFill>
                <a:effectLst/>
                <a:uLnTx/>
                <a:uFillTx/>
                <a:latin typeface="Arial"/>
                <a:cs typeface="Arial"/>
              </a:rPr>
              <a:t> </a:t>
            </a:r>
          </a:p>
        </xdr:txBody>
      </xdr:sp>
    </xdr:grp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hyperlink" Target="mailto:stefan.gebert@ag.ch" TargetMode="External"/><Relationship Id="rId2" Type="http://schemas.openxmlformats.org/officeDocument/2006/relationships/hyperlink" Target="https://www.ag.ch/media/kanton_aargau/dfr/dokumente_3/landwirtschaft_2/gewaesserschutz_1/Musterplan_der_Entwaesserung.pdf" TargetMode="External"/><Relationship Id="rId1" Type="http://schemas.openxmlformats.org/officeDocument/2006/relationships/hyperlink" Target="https://www.ag.ch/media/kanton_aargau/dfr/dokumente_3/landwirtschaft_2/gewaesserschutz_1/Formular_Deklaration_der_Entwaesserung.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indexed="10"/>
  </sheetPr>
  <dimension ref="A1:AA47"/>
  <sheetViews>
    <sheetView showGridLines="0" showZeros="0" tabSelected="1" zoomScale="80" zoomScaleNormal="80" zoomScaleSheetLayoutView="70" zoomScalePageLayoutView="25" workbookViewId="0">
      <selection activeCell="F5" sqref="F5"/>
    </sheetView>
  </sheetViews>
  <sheetFormatPr baseColWidth="10" defaultColWidth="11.44140625" defaultRowHeight="13.2" x14ac:dyDescent="0.25"/>
  <cols>
    <col min="1" max="1" width="14.44140625" style="8" customWidth="1"/>
    <col min="2" max="2" width="7.6640625" style="8" customWidth="1"/>
    <col min="3" max="3" width="8.5546875" style="8" customWidth="1"/>
    <col min="4" max="4" width="6.6640625" style="8" customWidth="1"/>
    <col min="5" max="5" width="10" style="8" customWidth="1"/>
    <col min="6" max="6" width="16.88671875" style="8" customWidth="1"/>
    <col min="7" max="7" width="4.88671875" style="8" customWidth="1"/>
    <col min="8" max="8" width="5.33203125" style="8" customWidth="1"/>
    <col min="9" max="10" width="7.33203125" style="8" customWidth="1"/>
    <col min="11" max="11" width="6.5546875" style="8" customWidth="1"/>
    <col min="12" max="12" width="8.33203125" style="108" customWidth="1"/>
    <col min="13" max="13" width="8.109375" style="8" customWidth="1"/>
    <col min="14" max="14" width="7.88671875" style="8" customWidth="1"/>
    <col min="15" max="15" width="8" style="8" customWidth="1"/>
    <col min="16" max="17" width="17.109375" style="5" customWidth="1"/>
    <col min="18" max="19" width="17.109375" style="6" hidden="1" customWidth="1"/>
    <col min="20" max="21" width="11.44140625" style="6" hidden="1" customWidth="1"/>
    <col min="22" max="22" width="13" style="6" hidden="1" customWidth="1"/>
    <col min="23" max="23" width="11.44140625" style="7" hidden="1" customWidth="1"/>
    <col min="24" max="26" width="11.44140625" style="8" hidden="1" customWidth="1"/>
    <col min="27" max="16384" width="11.44140625" style="8"/>
  </cols>
  <sheetData>
    <row r="1" spans="1:27" ht="105.75" customHeight="1" x14ac:dyDescent="0.3">
      <c r="A1" s="1"/>
      <c r="B1" s="2"/>
      <c r="C1" s="2"/>
      <c r="D1" s="2"/>
      <c r="E1" s="2"/>
      <c r="F1" s="3"/>
      <c r="G1" s="487" t="s">
        <v>283</v>
      </c>
      <c r="H1" s="488"/>
      <c r="I1" s="488"/>
      <c r="J1" s="742" t="s">
        <v>386</v>
      </c>
      <c r="K1" s="743"/>
      <c r="L1" s="743"/>
      <c r="M1" s="743"/>
      <c r="N1" s="743"/>
      <c r="O1" s="743"/>
    </row>
    <row r="2" spans="1:27" ht="36" customHeight="1" x14ac:dyDescent="0.6">
      <c r="A2" s="9" t="s">
        <v>274</v>
      </c>
      <c r="B2" s="10"/>
      <c r="C2" s="10"/>
      <c r="D2" s="10"/>
      <c r="E2" s="10"/>
      <c r="F2" s="10"/>
      <c r="G2" s="10"/>
      <c r="H2" s="10"/>
      <c r="I2" s="10"/>
      <c r="J2" s="10"/>
      <c r="K2" s="10"/>
      <c r="L2" s="10"/>
      <c r="M2" s="11"/>
      <c r="N2" s="754"/>
      <c r="O2" s="754"/>
    </row>
    <row r="3" spans="1:27" ht="24.75" customHeight="1" thickBot="1" x14ac:dyDescent="0.35">
      <c r="A3" s="331" t="s">
        <v>311</v>
      </c>
      <c r="D3" s="762" t="str">
        <f>IF($X$23=22,"","Achtung, fehlende Angaben. Bitte betroffene Felder ausfüllen.")</f>
        <v/>
      </c>
      <c r="E3" s="762"/>
      <c r="F3" s="762"/>
      <c r="G3" s="762"/>
      <c r="H3" s="762"/>
      <c r="I3" s="762"/>
      <c r="J3" s="762"/>
      <c r="K3" s="762"/>
      <c r="L3" s="762"/>
      <c r="M3" s="12"/>
      <c r="N3" s="13"/>
      <c r="O3" s="14"/>
    </row>
    <row r="4" spans="1:27" s="15" customFormat="1" ht="7.5" hidden="1" customHeight="1" x14ac:dyDescent="0.25">
      <c r="A4" s="758"/>
      <c r="B4" s="758"/>
      <c r="C4" s="758"/>
      <c r="D4" s="758"/>
      <c r="E4" s="758"/>
      <c r="F4" s="758"/>
      <c r="P4" s="16"/>
      <c r="Q4" s="16"/>
      <c r="R4" s="17"/>
      <c r="S4" s="17"/>
      <c r="T4" s="17"/>
      <c r="U4" s="17"/>
      <c r="V4" s="17"/>
      <c r="W4" s="18"/>
    </row>
    <row r="5" spans="1:27" s="23" customFormat="1" ht="30" customHeight="1" x14ac:dyDescent="0.3">
      <c r="A5" s="460" t="s">
        <v>1</v>
      </c>
      <c r="B5" s="752"/>
      <c r="C5" s="753"/>
      <c r="D5" s="751" t="s">
        <v>38</v>
      </c>
      <c r="E5" s="751"/>
      <c r="F5" s="458"/>
      <c r="G5" s="763" t="s">
        <v>256</v>
      </c>
      <c r="H5" s="771" t="s">
        <v>254</v>
      </c>
      <c r="I5" s="772"/>
      <c r="J5" s="772"/>
      <c r="K5" s="772"/>
      <c r="L5" s="772"/>
      <c r="M5" s="773"/>
      <c r="N5" s="773"/>
      <c r="O5" s="774"/>
      <c r="P5" s="19"/>
      <c r="Q5" s="19"/>
      <c r="R5" s="20"/>
      <c r="S5" s="20"/>
      <c r="T5" s="17" t="s">
        <v>117</v>
      </c>
      <c r="U5" s="20"/>
      <c r="V5" s="524">
        <f>IF(F5="Talzone",5,0)</f>
        <v>0</v>
      </c>
      <c r="W5" s="21"/>
      <c r="X5" s="22"/>
      <c r="Y5" s="22"/>
      <c r="Z5" s="22"/>
      <c r="AA5" s="22"/>
    </row>
    <row r="6" spans="1:27" s="15" customFormat="1" ht="30" customHeight="1" x14ac:dyDescent="0.3">
      <c r="A6" s="744" t="s">
        <v>262</v>
      </c>
      <c r="B6" s="745"/>
      <c r="C6" s="734"/>
      <c r="D6" s="462">
        <f>IF(K7="Ja, mehr als 50% der Nährstoffe",6,SUM(V5:V7))</f>
        <v>0</v>
      </c>
      <c r="E6" s="461"/>
      <c r="F6" s="459"/>
      <c r="G6" s="764"/>
      <c r="H6" s="741" t="s">
        <v>255</v>
      </c>
      <c r="I6" s="741"/>
      <c r="J6" s="741"/>
      <c r="K6" s="741"/>
      <c r="L6" s="741"/>
      <c r="M6" s="781"/>
      <c r="N6" s="781"/>
      <c r="O6" s="782"/>
      <c r="P6" s="16"/>
      <c r="Q6" s="16"/>
      <c r="R6" s="17"/>
      <c r="S6" s="17"/>
      <c r="T6" s="17" t="s">
        <v>118</v>
      </c>
      <c r="U6" s="17"/>
      <c r="V6" s="524">
        <f>IF(F5="Hügelzone",5,0)</f>
        <v>0</v>
      </c>
      <c r="W6" s="18"/>
    </row>
    <row r="7" spans="1:27" s="15" customFormat="1" ht="30" customHeight="1" thickBot="1" x14ac:dyDescent="0.35">
      <c r="A7" s="779" t="s">
        <v>252</v>
      </c>
      <c r="B7" s="768"/>
      <c r="C7" s="769"/>
      <c r="D7" s="769"/>
      <c r="E7" s="769"/>
      <c r="F7" s="770"/>
      <c r="G7" s="765"/>
      <c r="H7" s="775" t="s">
        <v>261</v>
      </c>
      <c r="I7" s="775"/>
      <c r="J7" s="775"/>
      <c r="K7" s="739"/>
      <c r="L7" s="739"/>
      <c r="M7" s="739"/>
      <c r="N7" s="739"/>
      <c r="O7" s="759"/>
      <c r="P7" s="16"/>
      <c r="Q7" s="16"/>
      <c r="R7" s="17"/>
      <c r="S7" s="17"/>
      <c r="T7" s="17" t="s">
        <v>119</v>
      </c>
      <c r="U7" s="17"/>
      <c r="V7" s="524">
        <f>IF(F5="Bergzone",6,0)</f>
        <v>0</v>
      </c>
      <c r="W7" s="18"/>
    </row>
    <row r="8" spans="1:27" ht="30" customHeight="1" x14ac:dyDescent="0.25">
      <c r="A8" s="780"/>
      <c r="B8" s="735"/>
      <c r="C8" s="736"/>
      <c r="D8" s="736"/>
      <c r="E8" s="736"/>
      <c r="F8" s="736"/>
      <c r="G8" s="766" t="s">
        <v>257</v>
      </c>
      <c r="H8" s="767"/>
      <c r="I8" s="776"/>
      <c r="J8" s="777"/>
      <c r="K8" s="777"/>
      <c r="L8" s="777"/>
      <c r="M8" s="777"/>
      <c r="N8" s="777"/>
      <c r="O8" s="778"/>
    </row>
    <row r="9" spans="1:27" ht="30" customHeight="1" x14ac:dyDescent="0.25">
      <c r="A9" s="26" t="s">
        <v>2</v>
      </c>
      <c r="B9" s="735">
        <v>222</v>
      </c>
      <c r="C9" s="736"/>
      <c r="D9" s="736"/>
      <c r="E9" s="736"/>
      <c r="F9" s="736"/>
      <c r="G9" s="733" t="s">
        <v>258</v>
      </c>
      <c r="H9" s="734"/>
      <c r="I9" s="755"/>
      <c r="J9" s="756"/>
      <c r="K9" s="756"/>
      <c r="L9" s="756"/>
      <c r="M9" s="756"/>
      <c r="N9" s="756"/>
      <c r="O9" s="757"/>
    </row>
    <row r="10" spans="1:27" ht="30" customHeight="1" x14ac:dyDescent="0.25">
      <c r="A10" s="28" t="s">
        <v>36</v>
      </c>
      <c r="B10" s="746"/>
      <c r="C10" s="747"/>
      <c r="D10" s="747"/>
      <c r="E10" s="747"/>
      <c r="F10" s="747"/>
      <c r="G10" s="733" t="s">
        <v>259</v>
      </c>
      <c r="H10" s="734"/>
      <c r="I10" s="755"/>
      <c r="J10" s="756"/>
      <c r="K10" s="756"/>
      <c r="L10" s="756"/>
      <c r="M10" s="756"/>
      <c r="N10" s="756"/>
      <c r="O10" s="757"/>
      <c r="T10" s="526" t="s">
        <v>290</v>
      </c>
      <c r="V10" s="525" t="s">
        <v>289</v>
      </c>
      <c r="W10" s="7" t="s">
        <v>291</v>
      </c>
    </row>
    <row r="11" spans="1:27" ht="30" customHeight="1" thickBot="1" x14ac:dyDescent="0.3">
      <c r="A11" s="29" t="s">
        <v>34</v>
      </c>
      <c r="B11" s="739"/>
      <c r="C11" s="740"/>
      <c r="D11" s="737" t="s">
        <v>251</v>
      </c>
      <c r="E11" s="737"/>
      <c r="F11" s="457"/>
      <c r="G11" s="738" t="s">
        <v>260</v>
      </c>
      <c r="H11" s="723"/>
      <c r="I11" s="748"/>
      <c r="J11" s="749"/>
      <c r="K11" s="749"/>
      <c r="L11" s="749"/>
      <c r="M11" s="749"/>
      <c r="N11" s="749"/>
      <c r="O11" s="750"/>
      <c r="R11" s="526" t="s">
        <v>293</v>
      </c>
      <c r="T11" s="527" t="str">
        <f>A5</f>
        <v>Betrieb-Nr.:</v>
      </c>
      <c r="U11" s="527"/>
      <c r="V11" s="527" t="str">
        <f>IF(B5=0,"Nein","Ja")</f>
        <v>Nein</v>
      </c>
      <c r="W11" s="528" t="str">
        <f>IF(AND($R$12="Ja",OR(V11="Nein",V11="Ja")),"Ja","Nein")</f>
        <v>Nein</v>
      </c>
      <c r="X11" s="529">
        <f>IF(AND(V11="Nein",W11="Ja"),1,2)</f>
        <v>2</v>
      </c>
    </row>
    <row r="12" spans="1:27" ht="42.75" customHeight="1" thickBot="1" x14ac:dyDescent="0.5">
      <c r="A12" s="31" t="s">
        <v>104</v>
      </c>
      <c r="B12" s="10"/>
      <c r="C12" s="10"/>
      <c r="D12" s="10"/>
      <c r="E12" s="10"/>
      <c r="F12" s="10"/>
      <c r="G12" s="32"/>
      <c r="H12" s="32"/>
      <c r="I12" s="33"/>
      <c r="J12" s="33"/>
      <c r="K12" s="33"/>
      <c r="L12" s="34"/>
      <c r="M12" s="34"/>
      <c r="N12" s="35"/>
      <c r="O12" s="35"/>
      <c r="R12" s="6" t="str">
        <f>IF(SUM(L14:L20,L26:L29,N26:N29,L30:L31,N30:N31)&gt;0,"Ja","Nein")</f>
        <v>Nein</v>
      </c>
      <c r="T12" s="527" t="str">
        <f>D5</f>
        <v>Produktions-Zone:</v>
      </c>
      <c r="U12" s="530"/>
      <c r="V12" s="527" t="str">
        <f>IF(F5=0,"Nein","Ja")</f>
        <v>Nein</v>
      </c>
      <c r="W12" s="528" t="str">
        <f>IF(AND($R$12="Ja",OR(V12="Nein",V12="Ja")),"Ja","Nein")</f>
        <v>Nein</v>
      </c>
      <c r="X12" s="529">
        <f>IF(AND(V12="Nein",W12="Ja"),1,2)</f>
        <v>2</v>
      </c>
      <c r="Y12" s="15"/>
    </row>
    <row r="13" spans="1:27" ht="20.25" customHeight="1" x14ac:dyDescent="0.25">
      <c r="A13" s="36"/>
      <c r="B13" s="37"/>
      <c r="C13" s="37"/>
      <c r="D13" s="37"/>
      <c r="E13" s="37"/>
      <c r="F13" s="37"/>
      <c r="G13" s="37"/>
      <c r="H13" s="37"/>
      <c r="I13" s="37"/>
      <c r="J13" s="37"/>
      <c r="K13" s="37"/>
      <c r="L13" s="760" t="s">
        <v>54</v>
      </c>
      <c r="M13" s="760"/>
      <c r="N13" s="760" t="s">
        <v>55</v>
      </c>
      <c r="O13" s="761"/>
      <c r="R13" s="17"/>
      <c r="T13" s="527" t="str">
        <f>H5</f>
        <v>Landwirtschaftliche Nutzfläche (ha):</v>
      </c>
      <c r="U13" s="530"/>
      <c r="V13" s="527" t="str">
        <f>IF(M5=0,"Nein","Ja")</f>
        <v>Nein</v>
      </c>
      <c r="W13" s="528" t="str">
        <f t="shared" ref="W13:W22" si="0">IF(AND($R$12="Ja",OR(V13="Nein",V13="Ja")),"Ja","Nein")</f>
        <v>Nein</v>
      </c>
      <c r="X13" s="529">
        <f>IF(AND(V13="Nein",W13="Ja"),1,2)</f>
        <v>2</v>
      </c>
      <c r="Y13" s="15"/>
    </row>
    <row r="14" spans="1:27" ht="20.25" customHeight="1" x14ac:dyDescent="0.25">
      <c r="A14" s="720" t="s">
        <v>250</v>
      </c>
      <c r="B14" s="732"/>
      <c r="C14" s="732"/>
      <c r="D14" s="721"/>
      <c r="E14" s="721"/>
      <c r="F14" s="721"/>
      <c r="G14" s="39"/>
      <c r="H14" s="39"/>
      <c r="I14" s="39"/>
      <c r="J14" s="39"/>
      <c r="K14" s="41"/>
      <c r="L14" s="439">
        <f>'Rindvieh, Schweine, Geflügel'!Q28+'Rindvieh, Schweine, Geflügel'!Q38</f>
        <v>0</v>
      </c>
      <c r="M14" s="42" t="s">
        <v>121</v>
      </c>
      <c r="N14" s="442"/>
      <c r="O14" s="493"/>
      <c r="T14" s="527" t="str">
        <f>A9</f>
        <v>Gemeinde:</v>
      </c>
      <c r="U14" s="530"/>
      <c r="V14" s="527" t="str">
        <f>IF(B9=0,"Nein","Ja")</f>
        <v>Ja</v>
      </c>
      <c r="W14" s="528" t="str">
        <f t="shared" si="0"/>
        <v>Nein</v>
      </c>
      <c r="X14" s="529">
        <f t="shared" ref="X14:X22" si="1">IF(AND(V14="Nein",W14="Ja"),1,2)</f>
        <v>2</v>
      </c>
      <c r="Y14" s="15"/>
    </row>
    <row r="15" spans="1:27" ht="20.25" customHeight="1" x14ac:dyDescent="0.25">
      <c r="A15" s="38" t="s">
        <v>232</v>
      </c>
      <c r="B15" s="39"/>
      <c r="C15" s="39"/>
      <c r="D15" s="40"/>
      <c r="E15" s="40"/>
      <c r="F15" s="40"/>
      <c r="G15" s="39"/>
      <c r="H15" s="39"/>
      <c r="I15" s="39"/>
      <c r="J15" s="39"/>
      <c r="K15" s="41"/>
      <c r="L15" s="439">
        <f>'Rindvieh, Schweine, Geflügel'!Q46+'Diverse Tiere'!Q14+'Diverse Tiere'!Q20+'Diverse Tiere'!Q26+'Diverse Tiere'!Q31+'Diverse Tiere'!Q42</f>
        <v>0</v>
      </c>
      <c r="M15" s="42" t="s">
        <v>121</v>
      </c>
      <c r="N15" s="443"/>
      <c r="O15" s="494"/>
      <c r="T15" s="527" t="str">
        <f>H6</f>
        <v>Düngbare Fläche (ha):</v>
      </c>
      <c r="U15" s="530"/>
      <c r="V15" s="527" t="str">
        <f>IF(M6=0,"Nein","Ja")</f>
        <v>Nein</v>
      </c>
      <c r="W15" s="528" t="str">
        <f t="shared" si="0"/>
        <v>Nein</v>
      </c>
      <c r="X15" s="529">
        <f t="shared" si="1"/>
        <v>2</v>
      </c>
      <c r="Y15" s="15"/>
    </row>
    <row r="16" spans="1:27" ht="20.25" customHeight="1" x14ac:dyDescent="0.25">
      <c r="A16" s="38" t="s">
        <v>378</v>
      </c>
      <c r="B16" s="39"/>
      <c r="C16" s="39"/>
      <c r="D16" s="39" t="s">
        <v>379</v>
      </c>
      <c r="E16" s="40"/>
      <c r="F16" s="40"/>
      <c r="G16" s="39"/>
      <c r="H16" s="39"/>
      <c r="I16" s="39"/>
      <c r="J16" s="39"/>
      <c r="K16" s="41"/>
      <c r="L16" s="680"/>
      <c r="M16" s="42" t="s">
        <v>121</v>
      </c>
      <c r="N16" s="443"/>
      <c r="O16" s="494"/>
      <c r="T16" s="527"/>
      <c r="U16" s="530"/>
      <c r="V16" s="527"/>
      <c r="W16" s="528"/>
      <c r="X16" s="529"/>
      <c r="Y16" s="15"/>
    </row>
    <row r="17" spans="1:25" ht="20.25" customHeight="1" x14ac:dyDescent="0.25">
      <c r="A17" s="720" t="s">
        <v>12</v>
      </c>
      <c r="B17" s="732"/>
      <c r="C17" s="732"/>
      <c r="D17" s="732"/>
      <c r="E17" s="39"/>
      <c r="F17" s="39"/>
      <c r="G17" s="39"/>
      <c r="H17" s="39"/>
      <c r="I17" s="39"/>
      <c r="J17" s="39"/>
      <c r="K17" s="41"/>
      <c r="L17" s="439">
        <f>'Abwasser, Hofdüngerlager'!N36</f>
        <v>0</v>
      </c>
      <c r="M17" s="42" t="s">
        <v>121</v>
      </c>
      <c r="N17" s="443"/>
      <c r="O17" s="494"/>
      <c r="R17" s="17"/>
      <c r="T17" s="527" t="str">
        <f>D11</f>
        <v>Erstelldatum:</v>
      </c>
      <c r="U17" s="530"/>
      <c r="V17" s="527" t="str">
        <f>IF(F11=0,"Nein","Ja")</f>
        <v>Nein</v>
      </c>
      <c r="W17" s="528" t="str">
        <f t="shared" si="0"/>
        <v>Nein</v>
      </c>
      <c r="X17" s="529">
        <f t="shared" si="1"/>
        <v>2</v>
      </c>
      <c r="Y17" s="15"/>
    </row>
    <row r="18" spans="1:25" ht="20.25" customHeight="1" x14ac:dyDescent="0.25">
      <c r="A18" s="720" t="s">
        <v>49</v>
      </c>
      <c r="B18" s="732"/>
      <c r="C18" s="732"/>
      <c r="D18" s="732"/>
      <c r="E18" s="43"/>
      <c r="F18" s="44"/>
      <c r="G18" s="39"/>
      <c r="H18" s="39"/>
      <c r="I18" s="39"/>
      <c r="J18" s="39"/>
      <c r="K18" s="41"/>
      <c r="L18" s="439">
        <f>'Abwasser, Hofdüngerlager'!N44</f>
        <v>0</v>
      </c>
      <c r="M18" s="42" t="s">
        <v>121</v>
      </c>
      <c r="N18" s="443"/>
      <c r="O18" s="494"/>
      <c r="R18" s="17"/>
      <c r="T18" s="527" t="str">
        <f>G8</f>
        <v>Name, Vorname:</v>
      </c>
      <c r="U18" s="527"/>
      <c r="V18" s="527" t="str">
        <f>IF(I8=0,"Nein","Ja")</f>
        <v>Nein</v>
      </c>
      <c r="W18" s="528" t="str">
        <f t="shared" si="0"/>
        <v>Nein</v>
      </c>
      <c r="X18" s="529">
        <f t="shared" si="1"/>
        <v>2</v>
      </c>
      <c r="Y18" s="15"/>
    </row>
    <row r="19" spans="1:25" ht="20.25" customHeight="1" x14ac:dyDescent="0.25">
      <c r="A19" s="38" t="s">
        <v>179</v>
      </c>
      <c r="B19" s="41"/>
      <c r="C19" s="45"/>
      <c r="D19" s="39"/>
      <c r="E19" s="43"/>
      <c r="F19" s="39"/>
      <c r="G19" s="39"/>
      <c r="H19" s="39"/>
      <c r="I19" s="39"/>
      <c r="J19" s="39"/>
      <c r="K19" s="41"/>
      <c r="L19" s="439">
        <f>'Abwasser landwirt. Nebenerwerb'!O46</f>
        <v>0</v>
      </c>
      <c r="M19" s="42" t="s">
        <v>121</v>
      </c>
      <c r="N19" s="443"/>
      <c r="O19" s="494"/>
      <c r="T19" s="527" t="str">
        <f>G9</f>
        <v>Strasse:</v>
      </c>
      <c r="U19" s="527"/>
      <c r="V19" s="527" t="str">
        <f>IF(I9=0,"Nein","Ja")</f>
        <v>Nein</v>
      </c>
      <c r="W19" s="528" t="str">
        <f t="shared" si="0"/>
        <v>Nein</v>
      </c>
      <c r="X19" s="529">
        <f t="shared" si="1"/>
        <v>2</v>
      </c>
    </row>
    <row r="20" spans="1:25" ht="20.25" customHeight="1" x14ac:dyDescent="0.25">
      <c r="A20" s="730" t="s">
        <v>88</v>
      </c>
      <c r="B20" s="731"/>
      <c r="C20" s="731"/>
      <c r="D20" s="39"/>
      <c r="E20" s="43"/>
      <c r="F20" s="39"/>
      <c r="G20" s="39"/>
      <c r="H20" s="39"/>
      <c r="I20" s="39"/>
      <c r="J20" s="39"/>
      <c r="K20" s="41"/>
      <c r="L20" s="440">
        <f>SUM(L14:L19)</f>
        <v>0</v>
      </c>
      <c r="M20" s="42" t="s">
        <v>121</v>
      </c>
      <c r="N20" s="444"/>
      <c r="O20" s="495"/>
      <c r="T20" s="527" t="str">
        <f>G10</f>
        <v>PLZ, Ort:</v>
      </c>
      <c r="U20" s="527"/>
      <c r="V20" s="527" t="str">
        <f>IF(I10=0,"Nein","Ja")</f>
        <v>Nein</v>
      </c>
      <c r="W20" s="528" t="str">
        <f t="shared" si="0"/>
        <v>Nein</v>
      </c>
      <c r="X20" s="529">
        <f t="shared" si="1"/>
        <v>2</v>
      </c>
    </row>
    <row r="21" spans="1:25" ht="21" customHeight="1" thickBot="1" x14ac:dyDescent="0.3">
      <c r="A21" s="710" t="s">
        <v>87</v>
      </c>
      <c r="B21" s="711"/>
      <c r="C21" s="711"/>
      <c r="D21" s="49"/>
      <c r="E21" s="49"/>
      <c r="F21" s="49"/>
      <c r="G21" s="49"/>
      <c r="H21" s="49"/>
      <c r="I21" s="49"/>
      <c r="J21" s="49"/>
      <c r="K21" s="50"/>
      <c r="L21" s="454"/>
      <c r="M21" s="455"/>
      <c r="N21" s="441">
        <f>'Rindvieh, Schweine, Geflügel'!R28+'Rindvieh, Schweine, Geflügel'!R38+'Rindvieh, Schweine, Geflügel'!R46+'Diverse Tiere'!R14+'Diverse Tiere'!R20+'Diverse Tiere'!R26+'Diverse Tiere'!R31+'Diverse Tiere'!R42</f>
        <v>0</v>
      </c>
      <c r="O21" s="445" t="s">
        <v>319</v>
      </c>
      <c r="T21" s="527" t="str">
        <f>G11</f>
        <v>Telefon:</v>
      </c>
      <c r="U21" s="527"/>
      <c r="V21" s="527" t="str">
        <f>IF(I11=0,"Nein","Ja")</f>
        <v>Nein</v>
      </c>
      <c r="W21" s="528" t="str">
        <f t="shared" si="0"/>
        <v>Nein</v>
      </c>
      <c r="X21" s="529">
        <f t="shared" si="1"/>
        <v>2</v>
      </c>
    </row>
    <row r="22" spans="1:25" s="25" customFormat="1" ht="9.75" customHeight="1" x14ac:dyDescent="0.25">
      <c r="H22" s="52"/>
      <c r="I22" s="53"/>
      <c r="J22" s="54"/>
      <c r="L22" s="55"/>
      <c r="M22" s="56"/>
      <c r="N22" s="56"/>
      <c r="O22" s="57"/>
      <c r="P22" s="58"/>
      <c r="Q22" s="58"/>
      <c r="R22" s="59"/>
      <c r="S22" s="59"/>
      <c r="T22" s="531" t="str">
        <f>H7</f>
        <v>Hofdüngerabgabe:</v>
      </c>
      <c r="U22" s="531"/>
      <c r="V22" s="531" t="str">
        <f>IF(K7=0,"Nein","Ja")</f>
        <v>Nein</v>
      </c>
      <c r="W22" s="528" t="str">
        <f t="shared" si="0"/>
        <v>Nein</v>
      </c>
      <c r="X22" s="529">
        <f t="shared" si="1"/>
        <v>2</v>
      </c>
    </row>
    <row r="23" spans="1:25" ht="30.75" customHeight="1" thickBot="1" x14ac:dyDescent="0.55000000000000004">
      <c r="A23" s="31" t="s">
        <v>89</v>
      </c>
      <c r="B23" s="10"/>
      <c r="C23" s="31"/>
      <c r="D23" s="10"/>
      <c r="E23" s="10"/>
      <c r="F23" s="10"/>
      <c r="G23" s="10"/>
      <c r="H23" s="10"/>
      <c r="I23" s="10"/>
      <c r="J23" s="32"/>
      <c r="K23" s="32"/>
      <c r="L23" s="60"/>
      <c r="M23" s="61"/>
      <c r="N23" s="62"/>
      <c r="O23" s="63"/>
      <c r="T23" s="527"/>
      <c r="U23" s="527"/>
      <c r="V23" s="724" t="s">
        <v>292</v>
      </c>
      <c r="W23" s="725"/>
      <c r="X23" s="529">
        <f>SUM(X11:X22)</f>
        <v>22</v>
      </c>
    </row>
    <row r="24" spans="1:25" s="69" customFormat="1" ht="49.5" customHeight="1" x14ac:dyDescent="0.25">
      <c r="A24" s="64"/>
      <c r="B24" s="65"/>
      <c r="C24" s="65"/>
      <c r="D24" s="65"/>
      <c r="E24" s="65"/>
      <c r="F24" s="65"/>
      <c r="G24" s="65"/>
      <c r="H24" s="65"/>
      <c r="I24" s="65"/>
      <c r="J24" s="65"/>
      <c r="K24" s="65"/>
      <c r="L24" s="728" t="s">
        <v>113</v>
      </c>
      <c r="M24" s="729"/>
      <c r="N24" s="726" t="s">
        <v>320</v>
      </c>
      <c r="O24" s="727"/>
      <c r="P24" s="66"/>
      <c r="Q24" s="66"/>
      <c r="R24" s="67"/>
      <c r="S24" s="67"/>
      <c r="T24" s="67"/>
      <c r="U24" s="67"/>
      <c r="V24" s="67"/>
      <c r="W24" s="68"/>
    </row>
    <row r="25" spans="1:25" s="80" customFormat="1" ht="23.25" customHeight="1" x14ac:dyDescent="0.35">
      <c r="A25" s="38" t="s">
        <v>92</v>
      </c>
      <c r="B25" s="39"/>
      <c r="C25" s="70"/>
      <c r="D25" s="39"/>
      <c r="E25" s="71" t="str">
        <f>IF(D6=" ","Bitte Produktionszone (Feld F5) ausfüllen!",IF(D6&lt;0,"Eingabe Mindest - Lagerdauer ist falsch !!",IF(D6&gt;6,"Eingabe Mindest - Lagerdauer ist falsch !!","")))</f>
        <v/>
      </c>
      <c r="F25" s="72"/>
      <c r="G25" s="73"/>
      <c r="H25" s="73"/>
      <c r="I25" s="39"/>
      <c r="J25" s="39"/>
      <c r="K25" s="39"/>
      <c r="L25" s="46">
        <f>D6</f>
        <v>0</v>
      </c>
      <c r="M25" s="74" t="s">
        <v>3</v>
      </c>
      <c r="N25" s="75">
        <v>6</v>
      </c>
      <c r="O25" s="76" t="s">
        <v>3</v>
      </c>
      <c r="P25" s="77"/>
      <c r="Q25" s="77"/>
      <c r="R25" s="78"/>
      <c r="S25" s="78"/>
      <c r="T25" s="78"/>
      <c r="U25" s="78"/>
      <c r="V25" s="78"/>
      <c r="W25" s="79"/>
    </row>
    <row r="26" spans="1:25" s="80" customFormat="1" ht="23.25" customHeight="1" x14ac:dyDescent="0.35">
      <c r="A26" s="720" t="s">
        <v>281</v>
      </c>
      <c r="B26" s="721"/>
      <c r="C26" s="721"/>
      <c r="D26" s="721"/>
      <c r="E26" s="721"/>
      <c r="F26" s="721"/>
      <c r="G26" s="721"/>
      <c r="H26" s="721"/>
      <c r="I26" s="721"/>
      <c r="J26" s="721"/>
      <c r="K26" s="39"/>
      <c r="L26" s="440">
        <f>MROUND(L20/12*D6,1)</f>
        <v>0</v>
      </c>
      <c r="M26" s="81" t="s">
        <v>171</v>
      </c>
      <c r="N26" s="450">
        <f>MROUND(N21/12*6,1)</f>
        <v>0</v>
      </c>
      <c r="O26" s="82" t="s">
        <v>122</v>
      </c>
      <c r="P26" s="77"/>
      <c r="Q26" s="534"/>
      <c r="R26" s="78"/>
      <c r="S26" s="83"/>
      <c r="T26" s="83"/>
      <c r="U26" s="83"/>
      <c r="V26" s="59"/>
      <c r="W26" s="79"/>
    </row>
    <row r="27" spans="1:25" s="80" customFormat="1" ht="23.25" customHeight="1" x14ac:dyDescent="0.35">
      <c r="A27" s="38" t="s">
        <v>166</v>
      </c>
      <c r="B27" s="39"/>
      <c r="C27" s="39"/>
      <c r="D27" s="39"/>
      <c r="E27" s="43"/>
      <c r="F27" s="44"/>
      <c r="G27" s="39"/>
      <c r="H27" s="39"/>
      <c r="I27" s="39"/>
      <c r="J27" s="39"/>
      <c r="K27" s="39"/>
      <c r="L27" s="440">
        <f>'Abwasser, Hofdüngerlager'!E55</f>
        <v>0</v>
      </c>
      <c r="M27" s="84" t="s">
        <v>122</v>
      </c>
      <c r="N27" s="450">
        <f>'Abwasser, Hofdüngerlager'!N55</f>
        <v>0</v>
      </c>
      <c r="O27" s="85" t="s">
        <v>122</v>
      </c>
      <c r="P27" s="77"/>
      <c r="Q27" s="534"/>
      <c r="R27" s="78"/>
      <c r="S27" s="78"/>
      <c r="T27" s="78"/>
      <c r="U27" s="78"/>
      <c r="V27" s="78"/>
      <c r="W27" s="79"/>
    </row>
    <row r="28" spans="1:25" s="80" customFormat="1" ht="23.25" customHeight="1" x14ac:dyDescent="0.35">
      <c r="A28" s="38" t="s">
        <v>167</v>
      </c>
      <c r="B28" s="39"/>
      <c r="C28" s="39"/>
      <c r="D28" s="39"/>
      <c r="E28" s="43"/>
      <c r="F28" s="39"/>
      <c r="G28" s="39"/>
      <c r="H28" s="39"/>
      <c r="I28" s="39"/>
      <c r="J28" s="39"/>
      <c r="K28" s="39"/>
      <c r="L28" s="449">
        <f>IF(L26&gt;0,L27/L20*12,0)</f>
        <v>0</v>
      </c>
      <c r="M28" s="86" t="s">
        <v>3</v>
      </c>
      <c r="N28" s="452">
        <f>IF(N26&gt;0,N27/(N21)*12,0)</f>
        <v>0</v>
      </c>
      <c r="O28" s="76" t="s">
        <v>3</v>
      </c>
      <c r="P28" s="77"/>
      <c r="Q28" s="77"/>
      <c r="R28" s="78"/>
      <c r="S28" s="78"/>
      <c r="T28" s="78"/>
      <c r="U28" s="78"/>
      <c r="V28" s="78"/>
      <c r="W28" s="79"/>
    </row>
    <row r="29" spans="1:25" s="80" customFormat="1" ht="23.25" customHeight="1" thickBot="1" x14ac:dyDescent="0.4">
      <c r="A29" s="48" t="s">
        <v>91</v>
      </c>
      <c r="B29" s="49"/>
      <c r="C29" s="49"/>
      <c r="D29" s="49"/>
      <c r="E29" s="87"/>
      <c r="F29" s="49"/>
      <c r="G29" s="49"/>
      <c r="H29" s="49"/>
      <c r="I29" s="49"/>
      <c r="J29" s="49"/>
      <c r="K29" s="49"/>
      <c r="L29" s="446">
        <f>IF(L26&gt;0,100/L26*L27,0)</f>
        <v>0</v>
      </c>
      <c r="M29" s="88" t="s">
        <v>19</v>
      </c>
      <c r="N29" s="451">
        <f>IF(N26&gt;0,100/N26*N27,0)</f>
        <v>0</v>
      </c>
      <c r="O29" s="51" t="s">
        <v>19</v>
      </c>
      <c r="P29" s="77"/>
      <c r="Q29" s="534"/>
      <c r="R29" s="78"/>
      <c r="S29" s="78"/>
      <c r="T29" s="78"/>
      <c r="U29" s="78"/>
      <c r="V29" s="78"/>
      <c r="W29" s="79"/>
    </row>
    <row r="30" spans="1:25" s="80" customFormat="1" ht="20.25" customHeight="1" x14ac:dyDescent="0.35">
      <c r="A30" s="89" t="s">
        <v>17</v>
      </c>
      <c r="B30" s="90"/>
      <c r="C30" s="90"/>
      <c r="D30" s="90"/>
      <c r="E30" s="90"/>
      <c r="F30" s="90"/>
      <c r="G30" s="90"/>
      <c r="H30" s="90"/>
      <c r="I30" s="90"/>
      <c r="J30" s="90"/>
      <c r="K30" s="90"/>
      <c r="L30" s="447">
        <f>IF(OR(L29&gt;100,L29=0),L27-L26,"")</f>
        <v>0</v>
      </c>
      <c r="M30" s="91" t="s">
        <v>122</v>
      </c>
      <c r="N30" s="447">
        <f>IF(OR(N29&gt;100,N29=0),N27-N26,"")</f>
        <v>0</v>
      </c>
      <c r="O30" s="92" t="s">
        <v>122</v>
      </c>
      <c r="P30" s="77"/>
      <c r="Q30" s="534"/>
      <c r="R30" s="78"/>
      <c r="S30" s="78"/>
      <c r="T30" s="78"/>
      <c r="U30" s="78"/>
      <c r="V30" s="78"/>
      <c r="W30" s="79"/>
    </row>
    <row r="31" spans="1:25" s="80" customFormat="1" ht="20.25" customHeight="1" thickBot="1" x14ac:dyDescent="0.4">
      <c r="A31" s="93" t="s">
        <v>18</v>
      </c>
      <c r="B31" s="94"/>
      <c r="C31" s="94"/>
      <c r="D31" s="94"/>
      <c r="E31" s="94"/>
      <c r="F31" s="94"/>
      <c r="G31" s="94"/>
      <c r="H31" s="94"/>
      <c r="I31" s="94"/>
      <c r="J31" s="94"/>
      <c r="K31" s="94"/>
      <c r="L31" s="448" t="str">
        <f>IF(AND(L29&lt;100,L29&gt;0.1),L26-L27,"")</f>
        <v/>
      </c>
      <c r="M31" s="95" t="s">
        <v>122</v>
      </c>
      <c r="N31" s="448" t="str">
        <f>IF(AND(N29&lt;100,N29&gt;0.1),N26-N27,"")</f>
        <v/>
      </c>
      <c r="O31" s="96" t="s">
        <v>122</v>
      </c>
      <c r="P31" s="77"/>
      <c r="Q31" s="77"/>
      <c r="R31" s="78"/>
      <c r="S31" s="78"/>
      <c r="T31" s="78"/>
      <c r="U31" s="78"/>
      <c r="V31" s="78"/>
      <c r="W31" s="79"/>
    </row>
    <row r="32" spans="1:25" ht="5.25" customHeight="1" x14ac:dyDescent="0.25">
      <c r="A32" s="15"/>
      <c r="L32" s="12"/>
      <c r="M32" s="12"/>
      <c r="N32" s="12"/>
      <c r="O32" s="12"/>
    </row>
    <row r="33" spans="1:23" s="15" customFormat="1" ht="30.75" customHeight="1" thickBot="1" x14ac:dyDescent="0.5">
      <c r="A33" s="31" t="s">
        <v>284</v>
      </c>
      <c r="B33" s="24"/>
      <c r="C33" s="25"/>
      <c r="D33" s="25"/>
      <c r="E33" s="25"/>
      <c r="F33" s="25"/>
      <c r="G33" s="25"/>
      <c r="H33" s="24"/>
      <c r="I33" s="22"/>
      <c r="J33" s="98"/>
      <c r="K33" s="98"/>
      <c r="L33" s="22"/>
      <c r="M33" s="22"/>
      <c r="N33" s="22"/>
      <c r="O33" s="22"/>
      <c r="P33" s="16"/>
      <c r="Q33" s="16"/>
      <c r="R33" s="17"/>
      <c r="S33" s="17"/>
      <c r="T33" s="17"/>
      <c r="U33" s="17"/>
      <c r="V33" s="17"/>
      <c r="W33" s="18"/>
    </row>
    <row r="34" spans="1:23" x14ac:dyDescent="0.25">
      <c r="A34" s="99"/>
      <c r="B34" s="100"/>
      <c r="C34" s="100"/>
      <c r="D34" s="100"/>
      <c r="E34" s="100"/>
      <c r="F34" s="100"/>
      <c r="G34" s="101"/>
      <c r="H34" s="100"/>
      <c r="I34" s="100"/>
      <c r="J34" s="100"/>
      <c r="K34" s="101"/>
      <c r="L34" s="100"/>
      <c r="M34" s="101"/>
      <c r="N34" s="101"/>
      <c r="O34" s="102"/>
      <c r="S34" s="103" t="str">
        <f>IF(I38&lt;8,"0","1")</f>
        <v>0</v>
      </c>
      <c r="T34" s="104"/>
    </row>
    <row r="35" spans="1:23" ht="13.8" x14ac:dyDescent="0.25">
      <c r="A35" s="89" t="s">
        <v>241</v>
      </c>
      <c r="B35" s="105"/>
      <c r="C35" s="105"/>
      <c r="D35" s="105"/>
      <c r="E35" s="105"/>
      <c r="F35" s="456" t="str">
        <f>IF(S36=2,"möglich","nicht möglich")</f>
        <v>nicht möglich</v>
      </c>
      <c r="G35" s="2" t="str">
        <f>IF(F35="nicht möglich","da weniger 8 DGVE Rinder + Schweine oder weniger 25% Anteil Vollgülle.","")</f>
        <v>da weniger 8 DGVE Rinder + Schweine oder weniger 25% Anteil Vollgülle.</v>
      </c>
      <c r="H35" s="4"/>
      <c r="I35" s="4"/>
      <c r="J35" s="4"/>
      <c r="K35" s="2"/>
      <c r="L35" s="4"/>
      <c r="M35" s="2"/>
      <c r="N35" s="2"/>
      <c r="O35" s="106"/>
      <c r="S35" s="103" t="str">
        <f>IF(I39&lt;25%,"0","1")</f>
        <v>0</v>
      </c>
    </row>
    <row r="36" spans="1:23" ht="8.4" customHeight="1" x14ac:dyDescent="0.25">
      <c r="A36" s="675"/>
      <c r="B36" s="676"/>
      <c r="C36" s="676"/>
      <c r="D36" s="676"/>
      <c r="E36" s="676"/>
      <c r="F36" s="677"/>
      <c r="G36" s="678"/>
      <c r="H36" s="676"/>
      <c r="I36" s="676"/>
      <c r="J36" s="676"/>
      <c r="K36" s="678"/>
      <c r="L36" s="676"/>
      <c r="M36" s="678"/>
      <c r="N36" s="678"/>
      <c r="O36" s="679"/>
      <c r="S36" s="103">
        <f>+S35+S34</f>
        <v>0</v>
      </c>
    </row>
    <row r="37" spans="1:23" ht="13.8" x14ac:dyDescent="0.25">
      <c r="A37" s="89" t="s">
        <v>120</v>
      </c>
      <c r="B37" s="2"/>
      <c r="C37" s="2"/>
      <c r="D37" s="2"/>
      <c r="E37" s="2"/>
      <c r="F37" s="456" t="str">
        <f>IF(L40&lt;25%,"nicht möglich","möglich")</f>
        <v>nicht möglich</v>
      </c>
      <c r="G37" s="2" t="str">
        <f>IF(F37="nicht möglich","da die Verdünnung weniger als 25% beträgt."," ")</f>
        <v>da die Verdünnung weniger als 25% beträgt.</v>
      </c>
      <c r="H37" s="2"/>
      <c r="I37" s="2"/>
      <c r="J37" s="2"/>
      <c r="K37" s="2"/>
      <c r="L37" s="109"/>
      <c r="M37" s="2"/>
      <c r="N37" s="2"/>
      <c r="O37" s="106"/>
      <c r="S37" s="103"/>
      <c r="T37" s="104"/>
    </row>
    <row r="38" spans="1:23" ht="21.6" customHeight="1" x14ac:dyDescent="0.25">
      <c r="A38" s="231" t="s">
        <v>332</v>
      </c>
      <c r="B38" s="655"/>
      <c r="C38" s="655"/>
      <c r="D38" s="655"/>
      <c r="E38" s="244"/>
      <c r="F38" s="244"/>
      <c r="G38" s="244"/>
      <c r="H38" s="244"/>
      <c r="I38" s="670">
        <f>'Rindvieh, Schweine, Geflügel'!O28+'Rindvieh, Schweine, Geflügel'!W38</f>
        <v>0</v>
      </c>
      <c r="J38" s="655" t="s">
        <v>330</v>
      </c>
      <c r="K38" s="655"/>
      <c r="L38" s="655"/>
      <c r="M38" s="671"/>
      <c r="N38" s="244"/>
      <c r="O38" s="672"/>
    </row>
    <row r="39" spans="1:23" ht="20.399999999999999" customHeight="1" x14ac:dyDescent="0.25">
      <c r="A39" s="231" t="s">
        <v>377</v>
      </c>
      <c r="B39" s="655"/>
      <c r="C39" s="655"/>
      <c r="D39" s="655"/>
      <c r="E39" s="670"/>
      <c r="F39" s="655"/>
      <c r="G39" s="244"/>
      <c r="H39" s="244"/>
      <c r="I39" s="716">
        <f>L14/(L14+L17+L18+L19+0.00001)</f>
        <v>0</v>
      </c>
      <c r="J39" s="717"/>
      <c r="K39" s="655"/>
      <c r="L39" s="655"/>
      <c r="M39" s="671"/>
      <c r="N39" s="673"/>
      <c r="O39" s="674"/>
    </row>
    <row r="40" spans="1:23" ht="21" customHeight="1" thickBot="1" x14ac:dyDescent="0.3">
      <c r="A40" s="93" t="s">
        <v>388</v>
      </c>
      <c r="B40" s="110"/>
      <c r="C40" s="110"/>
      <c r="D40" s="110"/>
      <c r="E40" s="453"/>
      <c r="F40" s="110"/>
      <c r="G40" s="681"/>
      <c r="H40" s="681"/>
      <c r="I40" s="681"/>
      <c r="J40" s="681"/>
      <c r="K40" s="110"/>
      <c r="L40" s="722">
        <f>(L14+L16)/(L14+L16+L17+L18+L19+0.00001)</f>
        <v>0</v>
      </c>
      <c r="M40" s="723"/>
      <c r="N40" s="30"/>
      <c r="O40" s="656"/>
    </row>
    <row r="41" spans="1:23" ht="18.75" customHeight="1" x14ac:dyDescent="0.25">
      <c r="A41" s="24"/>
      <c r="B41" s="24"/>
      <c r="C41" s="24"/>
      <c r="D41" s="24"/>
      <c r="E41" s="24"/>
      <c r="F41" s="24"/>
      <c r="G41" s="24"/>
      <c r="H41" s="24"/>
      <c r="I41" s="24"/>
      <c r="J41" s="24"/>
      <c r="K41" s="24"/>
      <c r="L41" s="24"/>
      <c r="M41" s="107"/>
      <c r="N41" s="24"/>
    </row>
    <row r="42" spans="1:23" ht="39.9" customHeight="1" x14ac:dyDescent="0.25">
      <c r="A42" s="25" t="s">
        <v>20</v>
      </c>
      <c r="B42" s="714"/>
      <c r="C42" s="714"/>
      <c r="D42" s="714"/>
      <c r="E42" s="714"/>
      <c r="F42" s="25"/>
      <c r="G42" s="718" t="s">
        <v>253</v>
      </c>
      <c r="H42" s="719"/>
      <c r="I42" s="719"/>
      <c r="J42" s="719"/>
      <c r="K42" s="714"/>
      <c r="L42" s="715"/>
      <c r="M42" s="715"/>
      <c r="N42" s="715"/>
      <c r="O42" s="715"/>
    </row>
    <row r="43" spans="1:23" ht="15.75" customHeight="1" x14ac:dyDescent="0.25">
      <c r="A43" s="25"/>
      <c r="B43" s="112"/>
      <c r="C43" s="112"/>
      <c r="D43" s="112"/>
      <c r="E43" s="112"/>
      <c r="F43" s="25"/>
      <c r="G43" s="25"/>
      <c r="H43" s="25"/>
      <c r="I43" s="25"/>
      <c r="J43" s="25"/>
      <c r="K43" s="25"/>
      <c r="L43" s="55"/>
      <c r="M43" s="113"/>
      <c r="N43" s="113"/>
      <c r="O43" s="113"/>
    </row>
    <row r="44" spans="1:23" ht="21.75" customHeight="1" x14ac:dyDescent="0.25">
      <c r="A44" s="25" t="s">
        <v>286</v>
      </c>
      <c r="B44" s="712"/>
      <c r="C44" s="713"/>
      <c r="D44" s="713"/>
      <c r="E44" s="713"/>
      <c r="F44" s="713"/>
      <c r="G44" s="713"/>
      <c r="H44" s="713"/>
      <c r="I44" s="713"/>
      <c r="J44" s="713"/>
      <c r="K44" s="713"/>
      <c r="L44" s="713"/>
      <c r="M44" s="713"/>
      <c r="N44" s="713"/>
      <c r="O44" s="713"/>
    </row>
    <row r="45" spans="1:23" ht="21.75" customHeight="1" x14ac:dyDescent="0.25">
      <c r="A45" s="25"/>
      <c r="B45" s="712"/>
      <c r="C45" s="713"/>
      <c r="D45" s="713"/>
      <c r="E45" s="713"/>
      <c r="F45" s="713"/>
      <c r="G45" s="713"/>
      <c r="H45" s="713"/>
      <c r="I45" s="713"/>
      <c r="J45" s="713"/>
      <c r="K45" s="713"/>
      <c r="L45" s="713"/>
      <c r="M45" s="713"/>
      <c r="N45" s="713"/>
      <c r="O45" s="713"/>
    </row>
    <row r="46" spans="1:23" ht="24" customHeight="1" x14ac:dyDescent="0.25">
      <c r="A46" s="114"/>
      <c r="B46" s="712"/>
      <c r="C46" s="713"/>
      <c r="D46" s="713"/>
      <c r="E46" s="713"/>
      <c r="F46" s="713"/>
      <c r="G46" s="713"/>
      <c r="H46" s="713"/>
      <c r="I46" s="713"/>
      <c r="J46" s="713"/>
      <c r="K46" s="713"/>
      <c r="L46" s="713"/>
      <c r="M46" s="713"/>
      <c r="N46" s="713"/>
      <c r="O46" s="713"/>
    </row>
    <row r="47" spans="1:23" ht="18" customHeight="1" x14ac:dyDescent="0.25"/>
  </sheetData>
  <sheetProtection algorithmName="SHA-512" hashValue="exzYu9xBGJmtm4STe/IDr8Ni3ieY7KHJricc8AIJ0kfOdVik/UcaMbgnykJd4CMZuLP3KGSvVzbTWneCKb62Ag==" saltValue="u45d9K4y63WgLJbqWEhgvQ==" spinCount="100000" sheet="1" selectLockedCells="1"/>
  <mergeCells count="48">
    <mergeCell ref="N13:O13"/>
    <mergeCell ref="B8:F8"/>
    <mergeCell ref="D3:L3"/>
    <mergeCell ref="G5:G7"/>
    <mergeCell ref="A14:F14"/>
    <mergeCell ref="L13:M13"/>
    <mergeCell ref="G8:H8"/>
    <mergeCell ref="G9:H9"/>
    <mergeCell ref="B7:F7"/>
    <mergeCell ref="H5:L5"/>
    <mergeCell ref="M5:O5"/>
    <mergeCell ref="H7:J7"/>
    <mergeCell ref="I8:O8"/>
    <mergeCell ref="I10:O10"/>
    <mergeCell ref="A7:A8"/>
    <mergeCell ref="M6:O6"/>
    <mergeCell ref="H6:L6"/>
    <mergeCell ref="J1:O1"/>
    <mergeCell ref="A6:C6"/>
    <mergeCell ref="B10:F10"/>
    <mergeCell ref="I11:O11"/>
    <mergeCell ref="D5:E5"/>
    <mergeCell ref="B5:C5"/>
    <mergeCell ref="N2:O2"/>
    <mergeCell ref="I9:O9"/>
    <mergeCell ref="A4:F4"/>
    <mergeCell ref="K7:O7"/>
    <mergeCell ref="A20:C20"/>
    <mergeCell ref="A18:D18"/>
    <mergeCell ref="G10:H10"/>
    <mergeCell ref="B9:F9"/>
    <mergeCell ref="D11:E11"/>
    <mergeCell ref="A17:D17"/>
    <mergeCell ref="G11:H11"/>
    <mergeCell ref="B11:C11"/>
    <mergeCell ref="V23:W23"/>
    <mergeCell ref="B44:O44"/>
    <mergeCell ref="N24:O24"/>
    <mergeCell ref="B45:O45"/>
    <mergeCell ref="L24:M24"/>
    <mergeCell ref="A21:C21"/>
    <mergeCell ref="B46:O46"/>
    <mergeCell ref="K42:O42"/>
    <mergeCell ref="I39:J39"/>
    <mergeCell ref="B42:E42"/>
    <mergeCell ref="G42:J42"/>
    <mergeCell ref="A26:J26"/>
    <mergeCell ref="L40:M40"/>
  </mergeCells>
  <phoneticPr fontId="0" type="noConversion"/>
  <conditionalFormatting sqref="B5:C5">
    <cfRule type="expression" dxfId="11" priority="12">
      <formula>IF($X$11=1,1,0)</formula>
    </cfRule>
  </conditionalFormatting>
  <conditionalFormatting sqref="B9:F9">
    <cfRule type="expression" dxfId="10" priority="10">
      <formula>IF($X$14=1,1,0)</formula>
    </cfRule>
  </conditionalFormatting>
  <conditionalFormatting sqref="F5">
    <cfRule type="expression" dxfId="9" priority="11">
      <formula>IF($X$12=1,1,0)</formula>
    </cfRule>
  </conditionalFormatting>
  <conditionalFormatting sqref="F11">
    <cfRule type="expression" dxfId="8" priority="8">
      <formula>IF($X$17=1,1,0)</formula>
    </cfRule>
  </conditionalFormatting>
  <conditionalFormatting sqref="I8:O8">
    <cfRule type="expression" dxfId="7" priority="7">
      <formula>IF($X$18=1,1,0)</formula>
    </cfRule>
  </conditionalFormatting>
  <conditionalFormatting sqref="I9:O9">
    <cfRule type="expression" dxfId="6" priority="6">
      <formula>IF($X$19=1,1,0)</formula>
    </cfRule>
  </conditionalFormatting>
  <conditionalFormatting sqref="I10:O10">
    <cfRule type="expression" dxfId="5" priority="5">
      <formula>IF($X$20=1,1,0)</formula>
    </cfRule>
  </conditionalFormatting>
  <conditionalFormatting sqref="I11:O11">
    <cfRule type="expression" dxfId="4" priority="4">
      <formula>IF($X$21=1,1,0)</formula>
    </cfRule>
  </conditionalFormatting>
  <conditionalFormatting sqref="K7:O7">
    <cfRule type="expression" dxfId="3" priority="1">
      <formula>IF($X$22=1,1,0)</formula>
    </cfRule>
  </conditionalFormatting>
  <conditionalFormatting sqref="M5:O5">
    <cfRule type="expression" dxfId="2" priority="3">
      <formula>IF($X$13=1,1,0)</formula>
    </cfRule>
  </conditionalFormatting>
  <conditionalFormatting sqref="M6:O6">
    <cfRule type="expression" dxfId="1" priority="2">
      <formula>IF($X$15=1,1,0)</formula>
    </cfRule>
  </conditionalFormatting>
  <dataValidations count="6">
    <dataValidation type="list" allowBlank="1" showInputMessage="1" showErrorMessage="1" errorTitle="Ungültige Eingabe." error="Bitte treffen Sie eine Auswahl." sqref="F5" xr:uid="{00000000-0002-0000-0000-000000000000}">
      <formula1>$T$5:$T$7</formula1>
    </dataValidation>
    <dataValidation type="date" operator="greaterThan" allowBlank="1" showInputMessage="1" showErrorMessage="1" errorTitle="Ungültiges Datum" error="Bitte geben Sie ein gültiges Datum ein." sqref="F11" xr:uid="{00000000-0002-0000-0000-000001000000}">
      <formula1>TODAY()-60</formula1>
    </dataValidation>
    <dataValidation allowBlank="1" showInputMessage="1" sqref="B5:C5" xr:uid="{00000000-0002-0000-0000-000002000000}"/>
    <dataValidation type="decimal" allowBlank="1" showErrorMessage="1" errorTitle="Ungültige Angabe" error="Bitte geben Sie eine gültige Nutzfläche an." sqref="M5:O5" xr:uid="{00000000-0002-0000-0000-000003000000}">
      <formula1>0</formula1>
      <formula2>999</formula2>
    </dataValidation>
    <dataValidation type="decimal" allowBlank="1" showErrorMessage="1" errorTitle="Ungültige Eingabe" error="Bitte geben Sie eine gültige Düngbare Fläche an." sqref="M6:O6" xr:uid="{00000000-0002-0000-0000-000004000000}">
      <formula1>0</formula1>
      <formula2>999</formula2>
    </dataValidation>
    <dataValidation type="list" allowBlank="1" showErrorMessage="1" errorTitle="Ungültige Eingabe" error="Bitte treffen Sie eine Auswahl." sqref="K7:O7" xr:uid="{00000000-0002-0000-0000-000005000000}">
      <mc:AlternateContent xmlns:x12ac="http://schemas.microsoft.com/office/spreadsheetml/2011/1/ac" xmlns:mc="http://schemas.openxmlformats.org/markup-compatibility/2006">
        <mc:Choice Requires="x12ac">
          <x12ac:list>"Ja, weniger als 50% der Nährstoffe","Ja, mehr als 50% der Nährstoffe",Nein</x12ac:list>
        </mc:Choice>
        <mc:Fallback>
          <formula1>"Ja, weniger als 50% der Nährstoffe,Ja, mehr als 50% der Nährstoffe,Nein"</formula1>
        </mc:Fallback>
      </mc:AlternateContent>
    </dataValidation>
  </dataValidations>
  <printOptions horizontalCentered="1"/>
  <pageMargins left="0.6692913385826772" right="0.31496062992125984" top="0.31496062992125984" bottom="0.51181102362204722" header="0.27559055118110237" footer="0.27559055118110237"/>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indexed="10"/>
    <pageSetUpPr fitToPage="1"/>
  </sheetPr>
  <dimension ref="A1:AD47"/>
  <sheetViews>
    <sheetView showGridLines="0" showZeros="0" zoomScale="80" zoomScaleNormal="80" workbookViewId="0">
      <selection activeCell="F10" sqref="F10"/>
    </sheetView>
  </sheetViews>
  <sheetFormatPr baseColWidth="10" defaultColWidth="11.44140625" defaultRowHeight="13.2" x14ac:dyDescent="0.25"/>
  <cols>
    <col min="1" max="1" width="6" style="108" customWidth="1"/>
    <col min="2" max="2" width="15.6640625" style="8" customWidth="1"/>
    <col min="3" max="3" width="7.6640625" style="8" customWidth="1"/>
    <col min="4" max="4" width="8.5546875" style="8" customWidth="1"/>
    <col min="5" max="5" width="6.21875" style="8" customWidth="1"/>
    <col min="6" max="6" width="9.21875" style="8" customWidth="1"/>
    <col min="7" max="7" width="7.6640625" style="8" customWidth="1"/>
    <col min="8" max="12" width="7.6640625" style="108" customWidth="1"/>
    <col min="13" max="14" width="5.33203125" style="108" customWidth="1"/>
    <col min="15" max="15" width="10.33203125" style="108" customWidth="1"/>
    <col min="16" max="18" width="9.6640625" style="8" customWidth="1"/>
    <col min="19" max="19" width="14.109375" style="472" hidden="1" customWidth="1"/>
    <col min="20" max="22" width="11.44140625" style="359" hidden="1" customWidth="1"/>
    <col min="23" max="23" width="9.88671875" style="359" hidden="1" customWidth="1"/>
    <col min="24" max="26" width="11.44140625" style="569" hidden="1" customWidth="1"/>
    <col min="27" max="27" width="11.44140625" style="558" hidden="1" customWidth="1"/>
    <col min="28" max="28" width="8" style="8" hidden="1" customWidth="1"/>
    <col min="29" max="30" width="11.44140625" style="8" hidden="1" customWidth="1"/>
    <col min="31" max="31" width="11.44140625" style="8" customWidth="1"/>
    <col min="32" max="16384" width="11.44140625" style="8"/>
  </cols>
  <sheetData>
    <row r="1" spans="1:30" ht="75" customHeight="1" thickBot="1" x14ac:dyDescent="0.45">
      <c r="A1" s="357"/>
      <c r="B1" s="211"/>
      <c r="C1" s="30"/>
      <c r="D1" s="30"/>
      <c r="E1" s="30"/>
      <c r="F1" s="30"/>
      <c r="G1" s="30"/>
      <c r="H1" s="209"/>
      <c r="I1" s="209"/>
      <c r="J1" s="358"/>
      <c r="K1" s="47"/>
      <c r="L1" s="212"/>
      <c r="M1" s="859" t="str">
        <f>'Adresse + Ergebnis '!A3</f>
        <v xml:space="preserve">Grundlage: GRUD 2017 </v>
      </c>
      <c r="N1" s="859"/>
      <c r="O1" s="859"/>
      <c r="P1" s="860"/>
      <c r="Q1" s="860"/>
      <c r="R1" s="860"/>
    </row>
    <row r="2" spans="1:30" ht="45" customHeight="1" x14ac:dyDescent="0.6">
      <c r="A2" s="862" t="s">
        <v>0</v>
      </c>
      <c r="B2" s="863"/>
      <c r="C2" s="863"/>
      <c r="D2" s="863"/>
      <c r="E2" s="863"/>
      <c r="F2" s="863"/>
      <c r="G2" s="863"/>
      <c r="H2" s="863"/>
      <c r="I2" s="863"/>
      <c r="J2" s="863"/>
      <c r="K2" s="863"/>
      <c r="L2" s="863"/>
      <c r="M2" s="861">
        <f>'Adresse + Ergebnis '!N2</f>
        <v>0</v>
      </c>
      <c r="N2" s="861"/>
      <c r="O2" s="861"/>
      <c r="P2" s="861"/>
      <c r="Q2" s="861"/>
      <c r="R2" s="217" t="s">
        <v>212</v>
      </c>
    </row>
    <row r="3" spans="1:30" s="15" customFormat="1" ht="39.75" customHeight="1" x14ac:dyDescent="0.3">
      <c r="A3" s="864" t="s">
        <v>1</v>
      </c>
      <c r="B3" s="865"/>
      <c r="C3" s="866">
        <f>'Adresse + Ergebnis '!B5</f>
        <v>0</v>
      </c>
      <c r="D3" s="866"/>
      <c r="F3" s="869" t="s">
        <v>114</v>
      </c>
      <c r="G3" s="869"/>
      <c r="H3" s="868" t="str">
        <f>CONCATENATE('Adresse + Ergebnis '!B7,IF('Adresse + Ergebnis '!B8&gt;0," / "," "),'Adresse + Ergebnis '!B8)</f>
        <v xml:space="preserve"> </v>
      </c>
      <c r="I3" s="868"/>
      <c r="J3" s="868"/>
      <c r="K3" s="868"/>
      <c r="L3" s="360"/>
      <c r="M3" s="361" t="s">
        <v>2</v>
      </c>
      <c r="N3" s="361"/>
      <c r="O3" s="361"/>
      <c r="Q3" s="867">
        <f>'Adresse + Ergebnis '!B9</f>
        <v>222</v>
      </c>
      <c r="R3" s="868"/>
      <c r="S3" s="473"/>
      <c r="T3" s="362"/>
      <c r="U3" s="362"/>
      <c r="V3" s="362"/>
      <c r="W3" s="362"/>
      <c r="X3" s="570"/>
      <c r="Y3" s="570"/>
      <c r="Z3" s="570"/>
      <c r="AA3" s="559"/>
    </row>
    <row r="4" spans="1:30" s="23" customFormat="1" ht="21.75" customHeight="1" x14ac:dyDescent="0.3">
      <c r="A4" s="363"/>
      <c r="B4" s="15"/>
      <c r="D4" s="22"/>
      <c r="F4" s="15"/>
      <c r="G4" s="8"/>
      <c r="H4" s="363"/>
      <c r="I4" s="220"/>
      <c r="J4" s="364"/>
      <c r="K4" s="115"/>
      <c r="L4" s="363"/>
      <c r="M4" s="25" t="s">
        <v>34</v>
      </c>
      <c r="N4" s="25"/>
      <c r="O4" s="25"/>
      <c r="Q4" s="870">
        <f>'Adresse + Ergebnis '!B11</f>
        <v>0</v>
      </c>
      <c r="R4" s="870"/>
      <c r="S4" s="474"/>
      <c r="T4" s="365"/>
      <c r="U4" s="365"/>
      <c r="V4" s="365"/>
      <c r="W4" s="365"/>
      <c r="X4" s="571"/>
      <c r="Y4" s="571"/>
      <c r="Z4" s="571"/>
      <c r="AA4" s="560"/>
    </row>
    <row r="5" spans="1:30" s="15" customFormat="1" ht="21.75" customHeight="1" x14ac:dyDescent="0.3">
      <c r="A5" s="876" t="s">
        <v>35</v>
      </c>
      <c r="B5" s="877"/>
      <c r="C5" s="877"/>
      <c r="D5" s="877"/>
      <c r="E5" s="877"/>
      <c r="F5" s="877"/>
      <c r="G5" s="877"/>
      <c r="H5" s="877"/>
      <c r="I5" s="877"/>
      <c r="J5" s="877"/>
      <c r="K5" s="877"/>
      <c r="L5" s="877"/>
      <c r="M5" s="224" t="s">
        <v>4</v>
      </c>
      <c r="N5" s="224"/>
      <c r="O5" s="224"/>
      <c r="P5" s="12"/>
      <c r="Q5" s="874" t="str">
        <f>IF('Adresse + Ergebnis '!F11&lt;&gt;"",'Adresse + Ergebnis '!F11,"")</f>
        <v/>
      </c>
      <c r="R5" s="874"/>
      <c r="S5" s="473"/>
      <c r="T5" s="362"/>
      <c r="U5" s="362"/>
      <c r="V5" s="362"/>
      <c r="W5" s="362"/>
      <c r="X5" s="570"/>
      <c r="Y5" s="570"/>
      <c r="Z5" s="570"/>
      <c r="AA5" s="559"/>
    </row>
    <row r="6" spans="1:30" s="15" customFormat="1" ht="24" customHeight="1" thickBot="1" x14ac:dyDescent="0.35">
      <c r="A6" s="877"/>
      <c r="B6" s="877"/>
      <c r="C6" s="877"/>
      <c r="D6" s="877"/>
      <c r="E6" s="877"/>
      <c r="F6" s="877"/>
      <c r="G6" s="877"/>
      <c r="H6" s="877"/>
      <c r="I6" s="877"/>
      <c r="J6" s="877"/>
      <c r="K6" s="877"/>
      <c r="L6" s="877"/>
      <c r="M6" s="366"/>
      <c r="N6" s="366"/>
      <c r="O6" s="366"/>
      <c r="P6" s="108"/>
      <c r="Q6" s="23"/>
      <c r="R6" s="23"/>
      <c r="S6" s="473"/>
      <c r="T6" s="362"/>
      <c r="U6" s="362"/>
      <c r="V6" s="362"/>
      <c r="W6" s="362"/>
      <c r="X6" s="570"/>
      <c r="Y6" s="570"/>
      <c r="Z6" s="570"/>
      <c r="AA6" s="559"/>
    </row>
    <row r="7" spans="1:30" ht="13.5" customHeight="1" x14ac:dyDescent="0.3">
      <c r="A7" s="805" t="s">
        <v>5</v>
      </c>
      <c r="B7" s="847"/>
      <c r="C7" s="477"/>
      <c r="D7" s="477"/>
      <c r="E7" s="477"/>
      <c r="F7" s="478"/>
      <c r="G7" s="854" t="s">
        <v>53</v>
      </c>
      <c r="H7" s="839" t="s">
        <v>182</v>
      </c>
      <c r="I7" s="783" t="s">
        <v>225</v>
      </c>
      <c r="J7" s="783" t="s">
        <v>180</v>
      </c>
      <c r="K7" s="783" t="s">
        <v>181</v>
      </c>
      <c r="L7" s="828" t="s">
        <v>183</v>
      </c>
      <c r="M7" s="795" t="s">
        <v>93</v>
      </c>
      <c r="N7" s="590"/>
      <c r="O7" s="793" t="s">
        <v>323</v>
      </c>
      <c r="P7" s="799" t="s">
        <v>96</v>
      </c>
      <c r="Q7" s="791" t="s">
        <v>124</v>
      </c>
      <c r="R7" s="791" t="s">
        <v>315</v>
      </c>
      <c r="S7" s="825" t="s">
        <v>336</v>
      </c>
      <c r="X7" s="811" t="s">
        <v>338</v>
      </c>
    </row>
    <row r="8" spans="1:30" ht="14.25" customHeight="1" x14ac:dyDescent="0.3">
      <c r="A8" s="848"/>
      <c r="B8" s="849"/>
      <c r="C8" s="479"/>
      <c r="D8" s="479"/>
      <c r="E8" s="479"/>
      <c r="F8" s="480"/>
      <c r="G8" s="855"/>
      <c r="H8" s="846"/>
      <c r="I8" s="871"/>
      <c r="J8" s="871"/>
      <c r="K8" s="871"/>
      <c r="L8" s="872"/>
      <c r="M8" s="873"/>
      <c r="N8" s="591"/>
      <c r="O8" s="878"/>
      <c r="P8" s="827"/>
      <c r="Q8" s="875"/>
      <c r="R8" s="875"/>
      <c r="S8" s="826"/>
      <c r="X8" s="811"/>
    </row>
    <row r="9" spans="1:30" ht="123" customHeight="1" thickBot="1" x14ac:dyDescent="0.35">
      <c r="A9" s="850"/>
      <c r="B9" s="851"/>
      <c r="C9" s="852" t="str">
        <f>IF(AND(SUM(H10:L10)&gt;0,F10=0),"Bitte Milchmenge angeben!","")</f>
        <v/>
      </c>
      <c r="D9" s="852"/>
      <c r="E9" s="852"/>
      <c r="F9" s="853"/>
      <c r="G9" s="856"/>
      <c r="H9" s="840"/>
      <c r="I9" s="784"/>
      <c r="J9" s="784"/>
      <c r="K9" s="784"/>
      <c r="L9" s="829"/>
      <c r="M9" s="796"/>
      <c r="N9" s="592" t="s">
        <v>324</v>
      </c>
      <c r="O9" s="879"/>
      <c r="P9" s="800"/>
      <c r="Q9" s="792"/>
      <c r="R9" s="792"/>
      <c r="S9" s="826"/>
      <c r="U9" s="647" t="s">
        <v>337</v>
      </c>
      <c r="V9" s="367" t="s">
        <v>168</v>
      </c>
      <c r="W9" s="97" t="s">
        <v>215</v>
      </c>
      <c r="X9" s="811"/>
      <c r="Y9" s="572" t="s">
        <v>339</v>
      </c>
      <c r="Z9" s="573" t="s">
        <v>87</v>
      </c>
      <c r="AA9" s="558" t="s">
        <v>313</v>
      </c>
      <c r="AB9" s="586" t="s">
        <v>328</v>
      </c>
      <c r="AC9" s="586" t="s">
        <v>329</v>
      </c>
      <c r="AD9" s="8" t="s">
        <v>330</v>
      </c>
    </row>
    <row r="10" spans="1:30" s="25" customFormat="1" ht="17.25" customHeight="1" x14ac:dyDescent="0.25">
      <c r="A10" s="844" t="s">
        <v>67</v>
      </c>
      <c r="B10" s="845"/>
      <c r="C10" s="834" t="s">
        <v>151</v>
      </c>
      <c r="D10" s="834"/>
      <c r="E10" s="834"/>
      <c r="F10" s="395"/>
      <c r="G10" s="109" t="s">
        <v>60</v>
      </c>
      <c r="H10" s="396"/>
      <c r="I10" s="397"/>
      <c r="J10" s="397"/>
      <c r="K10" s="397"/>
      <c r="L10" s="398"/>
      <c r="M10" s="368">
        <f>'Grundlagen GRUD'!M14</f>
        <v>1</v>
      </c>
      <c r="N10" s="593">
        <f>AD10</f>
        <v>0.59797619047619044</v>
      </c>
      <c r="O10" s="602">
        <f t="shared" ref="O10:O16" si="0">SUM(H10:L10)*N10</f>
        <v>0</v>
      </c>
      <c r="P10" s="417">
        <f>SUM(H10:L10)*M10</f>
        <v>0</v>
      </c>
      <c r="Q10" s="579">
        <f>IF(F10&gt;7500,V10+(V10*U10),V10 +(V10*S10))</f>
        <v>0</v>
      </c>
      <c r="R10" s="420">
        <f>IF(F10&gt;7500,((Z10+(Z10*Y10))/AA10),((Z10+(Z10*X10))/AA10))</f>
        <v>0</v>
      </c>
      <c r="S10" s="475">
        <f>(F10-7500)*0.005/100</f>
        <v>-0.375</v>
      </c>
      <c r="T10" s="359">
        <f>H10*M10</f>
        <v>0</v>
      </c>
      <c r="U10" s="369">
        <f>(F10-7500)*0.005/100</f>
        <v>-0.375</v>
      </c>
      <c r="V10" s="370">
        <f>(H10*'Grundlagen GRUD'!C14)+(I10*'Grundlagen GRUD'!G14)+(J10*'Grundlagen GRUD'!I14)+(K10*'Grundlagen GRUD'!K14)</f>
        <v>0</v>
      </c>
      <c r="W10" s="370">
        <f>H10*M10</f>
        <v>0</v>
      </c>
      <c r="X10" s="574">
        <f>(F10-7500)*0.005/100</f>
        <v>-0.375</v>
      </c>
      <c r="Y10" s="575">
        <f>(F10-7500)*0.005/100</f>
        <v>-0.375</v>
      </c>
      <c r="Z10" s="576">
        <f>(I10*'Grundlagen GRUD'!H14)+(J10*'Grundlagen GRUD'!J14)+(K10*'Grundlagen GRUD'!L14)+(L10*'Grundlagen GRUD'!F14)</f>
        <v>0</v>
      </c>
      <c r="AA10" s="561">
        <v>0.8</v>
      </c>
      <c r="AB10" s="25">
        <f>IF(F10=7500,112,((F10-7500)/1000*0.05*112)+112)</f>
        <v>70</v>
      </c>
      <c r="AC10" s="25">
        <f>IF(F10=7500,39,((F10-7500)/1000*0.07*39)+39)</f>
        <v>18.524999999999999</v>
      </c>
      <c r="AD10" s="25">
        <f>(AB10/105+AC10/35)/2</f>
        <v>0.59797619047619044</v>
      </c>
    </row>
    <row r="11" spans="1:30" s="25" customFormat="1" ht="17.25" customHeight="1" x14ac:dyDescent="0.25">
      <c r="A11" s="38" t="s">
        <v>150</v>
      </c>
      <c r="B11" s="39"/>
      <c r="C11" s="858" t="s">
        <v>151</v>
      </c>
      <c r="D11" s="858"/>
      <c r="E11" s="858"/>
      <c r="F11" s="41">
        <v>4200</v>
      </c>
      <c r="G11" s="109" t="s">
        <v>60</v>
      </c>
      <c r="H11" s="396"/>
      <c r="I11" s="397"/>
      <c r="J11" s="397"/>
      <c r="K11" s="397"/>
      <c r="L11" s="398"/>
      <c r="M11" s="368">
        <v>1</v>
      </c>
      <c r="N11" s="594">
        <v>0.87</v>
      </c>
      <c r="O11" s="603">
        <f t="shared" si="0"/>
        <v>0</v>
      </c>
      <c r="P11" s="418">
        <f>SUM(H11:L11)*M11</f>
        <v>0</v>
      </c>
      <c r="Q11" s="421">
        <f>IF(F11&gt;6500,V11+(V11*U11),V11 +(V11*S11))</f>
        <v>0</v>
      </c>
      <c r="R11" s="421">
        <f>IF(F11&gt;6500,((Z11+(Z11*Y11))/AA11),((Z11+(Z11*X11))/AA11))</f>
        <v>0</v>
      </c>
      <c r="S11" s="475">
        <f>(F11-7500)*0.005/100</f>
        <v>-0.16500000000000001</v>
      </c>
      <c r="T11" s="359">
        <f>H11*M11</f>
        <v>0</v>
      </c>
      <c r="U11" s="369">
        <f>(F11-7500)*0.005/100</f>
        <v>-0.16500000000000001</v>
      </c>
      <c r="V11" s="370">
        <f>(H11*'Grundlagen GRUD'!C14)+(I11*'Grundlagen GRUD'!G14)+(J11*'Grundlagen GRUD'!I14)+(K11*'Grundlagen GRUD'!K14)</f>
        <v>0</v>
      </c>
      <c r="W11" s="370">
        <f t="shared" ref="W11:W27" si="1">H11*M11</f>
        <v>0</v>
      </c>
      <c r="X11" s="574">
        <f>(F11-7500)*0.005/100</f>
        <v>-0.16500000000000001</v>
      </c>
      <c r="Y11" s="575">
        <f>(F11-7500)*0.005/100</f>
        <v>-0.16500000000000001</v>
      </c>
      <c r="Z11" s="576">
        <f>(I11*'Grundlagen GRUD'!H14)+(J11*'Grundlagen GRUD'!J14)+(K11*'Grundlagen GRUD'!L14)+(L11*'Grundlagen GRUD'!F14)</f>
        <v>0</v>
      </c>
      <c r="AA11" s="561">
        <v>0.8</v>
      </c>
    </row>
    <row r="12" spans="1:30" s="25" customFormat="1" ht="17.25" customHeight="1" x14ac:dyDescent="0.25">
      <c r="A12" s="263" t="s">
        <v>169</v>
      </c>
      <c r="B12" s="90"/>
      <c r="C12" s="343"/>
      <c r="D12" s="857" t="s">
        <v>151</v>
      </c>
      <c r="E12" s="857"/>
      <c r="F12" s="372">
        <v>3500</v>
      </c>
      <c r="G12" s="109" t="s">
        <v>60</v>
      </c>
      <c r="H12" s="396"/>
      <c r="I12" s="397"/>
      <c r="J12" s="397"/>
      <c r="K12" s="397"/>
      <c r="L12" s="398"/>
      <c r="M12" s="368">
        <v>1</v>
      </c>
      <c r="N12" s="594">
        <v>0.79</v>
      </c>
      <c r="O12" s="603">
        <f t="shared" si="0"/>
        <v>0</v>
      </c>
      <c r="P12" s="418">
        <f>SUM(H12:L12)*M12</f>
        <v>0</v>
      </c>
      <c r="Q12" s="421">
        <f>IF(F12&gt;6500,V12+(V12*U12),V12 +(V12*S12))</f>
        <v>0</v>
      </c>
      <c r="R12" s="421">
        <f>IF(F12&gt;6500,((Z12+(Z12*Y12))/AA12),((Z12+(Z12*X12))/AA12))</f>
        <v>0</v>
      </c>
      <c r="S12" s="475">
        <f>(F12-7500)*0.005/100</f>
        <v>-0.2</v>
      </c>
      <c r="T12" s="359">
        <f>H12*M12</f>
        <v>0</v>
      </c>
      <c r="U12" s="369"/>
      <c r="V12" s="370">
        <f>(H12*'Grundlagen GRUD'!C14)+(I12*'Grundlagen GRUD'!G14)+(J12*'Grundlagen GRUD'!I14)+(K12*'Grundlagen GRUD'!K14)</f>
        <v>0</v>
      </c>
      <c r="W12" s="370">
        <f t="shared" si="1"/>
        <v>0</v>
      </c>
      <c r="X12" s="574">
        <f>(F12-7500)*0.005/100</f>
        <v>-0.2</v>
      </c>
      <c r="Y12" s="574"/>
      <c r="Z12" s="576">
        <f>(I12*'Grundlagen GRUD'!H14)+(J12*'Grundlagen GRUD'!J14)+(K12*'Grundlagen GRUD'!L14)+(L12*'Grundlagen GRUD'!F14)</f>
        <v>0</v>
      </c>
      <c r="AA12" s="561">
        <v>0.8</v>
      </c>
    </row>
    <row r="13" spans="1:30" s="25" customFormat="1" ht="17.25" customHeight="1" x14ac:dyDescent="0.25">
      <c r="A13" s="720" t="s">
        <v>68</v>
      </c>
      <c r="B13" s="732"/>
      <c r="C13" s="732"/>
      <c r="D13" s="373"/>
      <c r="E13" s="374"/>
      <c r="F13" s="375"/>
      <c r="G13" s="109" t="s">
        <v>60</v>
      </c>
      <c r="H13" s="396"/>
      <c r="I13" s="399"/>
      <c r="J13" s="399"/>
      <c r="K13" s="399"/>
      <c r="L13" s="398"/>
      <c r="M13" s="682">
        <v>0.23</v>
      </c>
      <c r="N13" s="595">
        <v>0.26</v>
      </c>
      <c r="O13" s="603">
        <f t="shared" si="0"/>
        <v>0</v>
      </c>
      <c r="P13" s="418">
        <f t="shared" ref="P13:P27" si="2">SUM(H13:L13)*M13</f>
        <v>0</v>
      </c>
      <c r="Q13" s="421">
        <f>(H13*'Grundlagen GRUD'!C20)+(I13*'Grundlagen GRUD'!G20)+(J13*'Grundlagen GRUD'!I20)+(K13*'Grundlagen GRUD'!K20)</f>
        <v>0</v>
      </c>
      <c r="R13" s="422">
        <f>(I13*'Grundlagen GRUD'!H20/AA13)+(J13*'Grundlagen GRUD'!J20/AA13)+(K13*'Grundlagen GRUD'!L20/AA13)+(L13*'Grundlagen GRUD'!F20/AA13)</f>
        <v>0</v>
      </c>
      <c r="S13" s="475"/>
      <c r="T13" s="359">
        <f t="shared" ref="T13:T27" si="3">H13*M13</f>
        <v>0</v>
      </c>
      <c r="U13" s="369"/>
      <c r="V13" s="370"/>
      <c r="W13" s="370">
        <f t="shared" si="1"/>
        <v>0</v>
      </c>
      <c r="X13" s="574"/>
      <c r="Y13" s="574"/>
      <c r="Z13" s="574"/>
      <c r="AA13" s="561">
        <v>0.8</v>
      </c>
    </row>
    <row r="14" spans="1:30" s="25" customFormat="1" ht="17.25" customHeight="1" x14ac:dyDescent="0.25">
      <c r="A14" s="720" t="s">
        <v>69</v>
      </c>
      <c r="B14" s="732"/>
      <c r="C14" s="732"/>
      <c r="D14" s="377"/>
      <c r="E14" s="374"/>
      <c r="F14" s="375"/>
      <c r="G14" s="109" t="s">
        <v>60</v>
      </c>
      <c r="H14" s="396"/>
      <c r="I14" s="399"/>
      <c r="J14" s="399"/>
      <c r="K14" s="399"/>
      <c r="L14" s="398"/>
      <c r="M14" s="376">
        <f>'Grundlagen GRUD'!M21</f>
        <v>0.4</v>
      </c>
      <c r="N14" s="595">
        <v>0.4</v>
      </c>
      <c r="O14" s="603">
        <f t="shared" si="0"/>
        <v>0</v>
      </c>
      <c r="P14" s="418">
        <f t="shared" si="2"/>
        <v>0</v>
      </c>
      <c r="Q14" s="422">
        <f>(H14*'Grundlagen GRUD'!C21)+(I14*'Grundlagen GRUD'!G21)+(J14*'Grundlagen GRUD'!I21)+(K14*'Grundlagen GRUD'!K21)</f>
        <v>0</v>
      </c>
      <c r="R14" s="422">
        <f>(I14*'Grundlagen GRUD'!H21/AA14)+(J14*'Grundlagen GRUD'!J21/AA14)+(K14*'Grundlagen GRUD'!L21/AA14)+(L14*'Grundlagen GRUD'!F21/AA14)</f>
        <v>0</v>
      </c>
      <c r="S14" s="475"/>
      <c r="T14" s="359">
        <f t="shared" si="3"/>
        <v>0</v>
      </c>
      <c r="U14" s="369"/>
      <c r="V14" s="370"/>
      <c r="W14" s="370">
        <f t="shared" si="1"/>
        <v>0</v>
      </c>
      <c r="X14" s="574"/>
      <c r="Y14" s="574"/>
      <c r="Z14" s="574"/>
      <c r="AA14" s="561">
        <v>0.8</v>
      </c>
    </row>
    <row r="15" spans="1:30" s="25" customFormat="1" ht="17.25" customHeight="1" x14ac:dyDescent="0.25">
      <c r="A15" s="720" t="s">
        <v>70</v>
      </c>
      <c r="B15" s="732"/>
      <c r="C15" s="324"/>
      <c r="D15" s="377"/>
      <c r="E15" s="374"/>
      <c r="F15" s="375"/>
      <c r="G15" s="109" t="s">
        <v>60</v>
      </c>
      <c r="H15" s="396"/>
      <c r="I15" s="399"/>
      <c r="J15" s="399"/>
      <c r="K15" s="399"/>
      <c r="L15" s="398"/>
      <c r="M15" s="376">
        <f>'Grundlagen GRUD'!M22</f>
        <v>0.6</v>
      </c>
      <c r="N15" s="595">
        <v>0.55000000000000004</v>
      </c>
      <c r="O15" s="603">
        <f t="shared" si="0"/>
        <v>0</v>
      </c>
      <c r="P15" s="418">
        <f t="shared" si="2"/>
        <v>0</v>
      </c>
      <c r="Q15" s="422">
        <f>(H15*'Grundlagen GRUD'!C22)+(I15*'Grundlagen GRUD'!G22)+(J15*'Grundlagen GRUD'!I22)+(K15*'Grundlagen GRUD'!K22)</f>
        <v>0</v>
      </c>
      <c r="R15" s="422">
        <f>(I15*'Grundlagen GRUD'!H22/AA15)+(J15*'Grundlagen GRUD'!J22/AA15)+(K15*'Grundlagen GRUD'!L22/AA15)+(L15*'Grundlagen GRUD'!F22/AA15)</f>
        <v>0</v>
      </c>
      <c r="S15" s="475"/>
      <c r="T15" s="359">
        <f t="shared" si="3"/>
        <v>0</v>
      </c>
      <c r="U15" s="369"/>
      <c r="V15" s="370"/>
      <c r="W15" s="370">
        <f t="shared" si="1"/>
        <v>0</v>
      </c>
      <c r="X15" s="574"/>
      <c r="Y15" s="574"/>
      <c r="Z15" s="574"/>
      <c r="AA15" s="561">
        <v>0.8</v>
      </c>
    </row>
    <row r="16" spans="1:30" s="25" customFormat="1" ht="17.25" customHeight="1" x14ac:dyDescent="0.25">
      <c r="A16" s="720" t="s">
        <v>61</v>
      </c>
      <c r="B16" s="732"/>
      <c r="C16" s="324"/>
      <c r="D16" s="324"/>
      <c r="E16" s="374"/>
      <c r="F16" s="375"/>
      <c r="G16" s="109" t="s">
        <v>60</v>
      </c>
      <c r="H16" s="396"/>
      <c r="I16" s="399"/>
      <c r="J16" s="399"/>
      <c r="K16" s="399"/>
      <c r="L16" s="398"/>
      <c r="M16" s="376">
        <f>'Grundlagen GRUD'!M26</f>
        <v>0.6</v>
      </c>
      <c r="N16" s="595">
        <v>0.5</v>
      </c>
      <c r="O16" s="603">
        <f t="shared" si="0"/>
        <v>0</v>
      </c>
      <c r="P16" s="418">
        <f t="shared" si="2"/>
        <v>0</v>
      </c>
      <c r="Q16" s="422">
        <f>(H16*'Grundlagen GRUD'!C26)+(I16*'Grundlagen GRUD'!G26)+(J16*'Grundlagen GRUD'!I26)+(K16*'Grundlagen GRUD'!K26)</f>
        <v>0</v>
      </c>
      <c r="R16" s="422">
        <f>(I16*'Grundlagen GRUD'!H26/AA16)+(J16*'Grundlagen GRUD'!J26/AA16)+(K16*'Grundlagen GRUD'!L26/AA16)+(L16*'Grundlagen GRUD'!F26/AA16)</f>
        <v>0</v>
      </c>
      <c r="S16" s="475"/>
      <c r="T16" s="359">
        <f t="shared" si="3"/>
        <v>0</v>
      </c>
      <c r="U16" s="369"/>
      <c r="V16" s="370"/>
      <c r="W16" s="370">
        <f t="shared" si="1"/>
        <v>0</v>
      </c>
      <c r="X16" s="574"/>
      <c r="Y16" s="574"/>
      <c r="Z16" s="574"/>
      <c r="AA16" s="561">
        <v>0.8</v>
      </c>
    </row>
    <row r="17" spans="1:27" s="25" customFormat="1" ht="17.25" customHeight="1" x14ac:dyDescent="0.25">
      <c r="A17" s="818" t="s">
        <v>322</v>
      </c>
      <c r="B17" s="819"/>
      <c r="C17" s="819"/>
      <c r="D17" s="819"/>
      <c r="E17" s="819"/>
      <c r="F17" s="375"/>
      <c r="G17" s="109"/>
      <c r="H17" s="378"/>
      <c r="I17" s="379"/>
      <c r="J17" s="380"/>
      <c r="K17" s="379"/>
      <c r="L17" s="381"/>
      <c r="M17" s="376"/>
      <c r="N17" s="595"/>
      <c r="O17" s="651"/>
      <c r="P17" s="418"/>
      <c r="Q17" s="422"/>
      <c r="R17" s="422"/>
      <c r="S17" s="475"/>
      <c r="T17" s="359">
        <f t="shared" si="3"/>
        <v>0</v>
      </c>
      <c r="U17" s="369"/>
      <c r="V17" s="370"/>
      <c r="W17" s="370">
        <f t="shared" si="1"/>
        <v>0</v>
      </c>
      <c r="X17" s="574"/>
      <c r="Y17" s="574"/>
      <c r="Z17" s="574"/>
      <c r="AA17" s="561"/>
    </row>
    <row r="18" spans="1:27" s="25" customFormat="1" ht="17.25" customHeight="1" x14ac:dyDescent="0.25">
      <c r="A18" s="720" t="s">
        <v>321</v>
      </c>
      <c r="B18" s="732"/>
      <c r="C18" s="732"/>
      <c r="D18" s="721"/>
      <c r="E18" s="374"/>
      <c r="F18" s="375"/>
      <c r="G18" s="109" t="s">
        <v>60</v>
      </c>
      <c r="H18" s="396"/>
      <c r="I18" s="399"/>
      <c r="J18" s="399"/>
      <c r="K18" s="399"/>
      <c r="L18" s="398"/>
      <c r="M18" s="376">
        <v>1</v>
      </c>
      <c r="N18" s="595">
        <v>0.9</v>
      </c>
      <c r="O18" s="603">
        <f>SUM(H18:L18)*N18</f>
        <v>0</v>
      </c>
      <c r="P18" s="418">
        <f>SUM(H18:L18)*M18</f>
        <v>0</v>
      </c>
      <c r="Q18" s="422">
        <f>(H18*'Grundlagen GRUD'!C17)+(I18*'Grundlagen GRUD'!G17)+(J18*'Grundlagen GRUD'!I17)+(K18*'Grundlagen GRUD'!K17)</f>
        <v>0</v>
      </c>
      <c r="R18" s="422">
        <f>(I18*'Grundlagen GRUD'!H17/AA18)+(J18*'Grundlagen GRUD'!J17/AA18)+(K18*'Grundlagen GRUD'!L17/AA18)+(L18*'Grundlagen GRUD'!F17/AA18)</f>
        <v>0</v>
      </c>
      <c r="S18" s="475"/>
      <c r="T18" s="359">
        <f t="shared" si="3"/>
        <v>0</v>
      </c>
      <c r="U18" s="369"/>
      <c r="V18" s="370"/>
      <c r="W18" s="370">
        <f t="shared" si="1"/>
        <v>0</v>
      </c>
      <c r="X18" s="574"/>
      <c r="Y18" s="574"/>
      <c r="Z18" s="574"/>
      <c r="AA18" s="561">
        <v>0.8</v>
      </c>
    </row>
    <row r="19" spans="1:27" s="25" customFormat="1" ht="17.25" customHeight="1" x14ac:dyDescent="0.25">
      <c r="A19" s="38" t="s">
        <v>327</v>
      </c>
      <c r="B19" s="39"/>
      <c r="C19" s="39"/>
      <c r="D19" s="40"/>
      <c r="E19" s="374"/>
      <c r="F19" s="375"/>
      <c r="G19" s="109" t="s">
        <v>60</v>
      </c>
      <c r="H19" s="396"/>
      <c r="I19" s="399"/>
      <c r="J19" s="399"/>
      <c r="K19" s="399"/>
      <c r="L19" s="398"/>
      <c r="M19" s="376">
        <v>1</v>
      </c>
      <c r="N19" s="595">
        <v>0.8</v>
      </c>
      <c r="O19" s="603">
        <f>SUM(H19:L19)*N19</f>
        <v>0</v>
      </c>
      <c r="P19" s="418">
        <f>SUM(H19:L19)*M19</f>
        <v>0</v>
      </c>
      <c r="Q19" s="422">
        <f>(H19*'Grundlagen GRUD'!C18)+(I19*'Grundlagen GRUD'!G18)+(J19*'Grundlagen GRUD'!I18)+(K19*'Grundlagen GRUD'!K18)</f>
        <v>0</v>
      </c>
      <c r="R19" s="422">
        <f>(I19*'Grundlagen GRUD'!H18/AA19)+(J19*'Grundlagen GRUD'!J18/AA19)+(K19*'Grundlagen GRUD'!L18/AA19)+(L19*'Grundlagen GRUD'!F18/AA19)</f>
        <v>0</v>
      </c>
      <c r="S19" s="475"/>
      <c r="T19" s="359">
        <f t="shared" si="3"/>
        <v>0</v>
      </c>
      <c r="U19" s="369"/>
      <c r="V19" s="370"/>
      <c r="W19" s="370">
        <f t="shared" si="1"/>
        <v>0</v>
      </c>
      <c r="X19" s="574"/>
      <c r="Y19" s="574"/>
      <c r="Z19" s="574"/>
      <c r="AA19" s="561">
        <v>0.8</v>
      </c>
    </row>
    <row r="20" spans="1:27" s="25" customFormat="1" ht="17.25" customHeight="1" x14ac:dyDescent="0.25">
      <c r="A20" s="720" t="s">
        <v>325</v>
      </c>
      <c r="B20" s="721"/>
      <c r="C20" s="721"/>
      <c r="D20" s="721"/>
      <c r="E20" s="374"/>
      <c r="F20" s="375"/>
      <c r="G20" s="109" t="s">
        <v>60</v>
      </c>
      <c r="H20" s="396"/>
      <c r="I20" s="399"/>
      <c r="J20" s="399"/>
      <c r="K20" s="399"/>
      <c r="L20" s="398"/>
      <c r="M20" s="376">
        <v>1</v>
      </c>
      <c r="N20" s="595">
        <v>0.69</v>
      </c>
      <c r="O20" s="603">
        <f>SUM(H20:L20)*N20</f>
        <v>0</v>
      </c>
      <c r="P20" s="418">
        <f>SUM(H20:L20)*M20</f>
        <v>0</v>
      </c>
      <c r="Q20" s="422">
        <f>(H20*'Grundlagen GRUD'!C19)+(I20*'Grundlagen GRUD'!G19)+(J20*'Grundlagen GRUD'!I19)+(K20*'Grundlagen GRUD'!K19)</f>
        <v>0</v>
      </c>
      <c r="R20" s="422">
        <f>(I20*'Grundlagen GRUD'!H19/AA20)+(J20*'Grundlagen GRUD'!J19/AA20)+(K20*'Grundlagen GRUD'!L19/AA20)+(L20*'Grundlagen GRUD'!F19/AA20)</f>
        <v>0</v>
      </c>
      <c r="S20" s="475"/>
      <c r="T20" s="359">
        <f t="shared" si="3"/>
        <v>0</v>
      </c>
      <c r="U20" s="369"/>
      <c r="V20" s="370"/>
      <c r="W20" s="370">
        <f t="shared" si="1"/>
        <v>0</v>
      </c>
      <c r="X20" s="574"/>
      <c r="Y20" s="574"/>
      <c r="Z20" s="574"/>
      <c r="AA20" s="561">
        <v>0.8</v>
      </c>
    </row>
    <row r="21" spans="1:27" s="25" customFormat="1" ht="17.25" customHeight="1" x14ac:dyDescent="0.25">
      <c r="A21" s="720" t="s">
        <v>381</v>
      </c>
      <c r="B21" s="732"/>
      <c r="C21" s="732"/>
      <c r="D21" s="40"/>
      <c r="E21" s="374"/>
      <c r="F21" s="375"/>
      <c r="G21" s="109" t="s">
        <v>60</v>
      </c>
      <c r="H21" s="396"/>
      <c r="I21" s="399"/>
      <c r="J21" s="399"/>
      <c r="K21" s="399"/>
      <c r="L21" s="398"/>
      <c r="M21" s="376">
        <v>0.22</v>
      </c>
      <c r="N21" s="683">
        <v>0.33</v>
      </c>
      <c r="O21" s="603">
        <f>SUM(H21:L21)*N21</f>
        <v>0</v>
      </c>
      <c r="P21" s="418">
        <f>SUM(H21:L21)*M21</f>
        <v>0</v>
      </c>
      <c r="Q21" s="422">
        <f>(H21*'Grundlagen GRUD'!C24)+(I21*'Grundlagen GRUD'!G24)+(J21*'Grundlagen GRUD'!I24)+(K21*'Grundlagen GRUD'!K24)</f>
        <v>0</v>
      </c>
      <c r="R21" s="422">
        <f>(I21*'Grundlagen GRUD'!H24/AA21)+(J21*'Grundlagen GRUD'!J24/AA21)+(K21*'Grundlagen GRUD'!L24/AA21)+(L21*'Grundlagen GRUD'!F24/AA21)</f>
        <v>0</v>
      </c>
      <c r="S21" s="475"/>
      <c r="T21" s="359"/>
      <c r="U21" s="369"/>
      <c r="V21" s="370"/>
      <c r="W21" s="370"/>
      <c r="X21" s="574"/>
      <c r="Y21" s="574"/>
      <c r="Z21" s="574"/>
      <c r="AA21" s="561">
        <v>0.8</v>
      </c>
    </row>
    <row r="22" spans="1:27" s="25" customFormat="1" ht="17.25" customHeight="1" x14ac:dyDescent="0.25">
      <c r="A22" s="720" t="s">
        <v>382</v>
      </c>
      <c r="B22" s="732"/>
      <c r="C22" s="732"/>
      <c r="D22" s="39"/>
      <c r="E22" s="374"/>
      <c r="F22" s="375"/>
      <c r="G22" s="109" t="s">
        <v>60</v>
      </c>
      <c r="H22" s="396"/>
      <c r="I22" s="399"/>
      <c r="J22" s="399"/>
      <c r="K22" s="399"/>
      <c r="L22" s="398"/>
      <c r="M22" s="376">
        <f>'Grundlagen GRUD'!M25</f>
        <v>0.13</v>
      </c>
      <c r="N22" s="683">
        <v>0.18</v>
      </c>
      <c r="O22" s="603">
        <f>SUM(H22:L22)*N22</f>
        <v>0</v>
      </c>
      <c r="P22" s="418">
        <f t="shared" si="2"/>
        <v>0</v>
      </c>
      <c r="Q22" s="422">
        <f>(H22*'Grundlagen GRUD'!C25)+(I22*'Grundlagen GRUD'!G25)+(J22*'Grundlagen GRUD'!I25)+(K22*'Grundlagen GRUD'!K25)</f>
        <v>0</v>
      </c>
      <c r="R22" s="422">
        <f>(I22*'Grundlagen GRUD'!H25/AA22)+(J22*'Grundlagen GRUD'!J25/AA22)+(K22*'Grundlagen GRUD'!L25/AA22)+(L22*'Grundlagen GRUD'!F25/AA22)</f>
        <v>0</v>
      </c>
      <c r="S22" s="475"/>
      <c r="T22" s="359">
        <f t="shared" si="3"/>
        <v>0</v>
      </c>
      <c r="U22" s="369"/>
      <c r="V22" s="370"/>
      <c r="W22" s="370">
        <f t="shared" si="1"/>
        <v>0</v>
      </c>
      <c r="X22" s="574"/>
      <c r="Y22" s="574"/>
      <c r="Z22" s="574"/>
      <c r="AA22" s="561">
        <v>0.8</v>
      </c>
    </row>
    <row r="23" spans="1:27" s="25" customFormat="1" ht="17.25" customHeight="1" x14ac:dyDescent="0.25">
      <c r="A23" s="818" t="s">
        <v>21</v>
      </c>
      <c r="B23" s="819"/>
      <c r="C23" s="819"/>
      <c r="D23" s="320"/>
      <c r="E23" s="374"/>
      <c r="F23" s="375"/>
      <c r="G23" s="109"/>
      <c r="H23" s="378"/>
      <c r="I23" s="380"/>
      <c r="J23" s="380"/>
      <c r="K23" s="380"/>
      <c r="L23" s="381"/>
      <c r="M23" s="376"/>
      <c r="N23" s="595"/>
      <c r="O23" s="651"/>
      <c r="P23" s="418"/>
      <c r="Q23" s="319"/>
      <c r="R23" s="422"/>
      <c r="S23" s="475"/>
      <c r="T23" s="359">
        <f t="shared" si="3"/>
        <v>0</v>
      </c>
      <c r="U23" s="369"/>
      <c r="V23" s="370"/>
      <c r="W23" s="370">
        <f t="shared" si="1"/>
        <v>0</v>
      </c>
      <c r="X23" s="574"/>
      <c r="Y23" s="574"/>
      <c r="Z23" s="574"/>
      <c r="AA23" s="561"/>
    </row>
    <row r="24" spans="1:27" s="25" customFormat="1" ht="17.25" customHeight="1" x14ac:dyDescent="0.25">
      <c r="A24" s="816" t="str">
        <f>'Grundlagen GRUD'!A28</f>
        <v xml:space="preserve">Rindviehmast, bis Alter 160 Tage  </v>
      </c>
      <c r="B24" s="817"/>
      <c r="C24" s="817"/>
      <c r="D24" s="817"/>
      <c r="E24" s="374"/>
      <c r="F24" s="375"/>
      <c r="G24" s="109" t="s">
        <v>60</v>
      </c>
      <c r="H24" s="401"/>
      <c r="I24" s="399"/>
      <c r="J24" s="398"/>
      <c r="K24" s="399"/>
      <c r="L24" s="398"/>
      <c r="M24" s="376">
        <f>'Grundlagen GRUD'!M28</f>
        <v>0.13</v>
      </c>
      <c r="N24" s="595">
        <v>0.09</v>
      </c>
      <c r="O24" s="603">
        <f>SUM(H24:L24)*N24</f>
        <v>0</v>
      </c>
      <c r="P24" s="418">
        <f t="shared" si="2"/>
        <v>0</v>
      </c>
      <c r="Q24" s="422">
        <f>(H24*'Grundlagen GRUD'!C28)+(I24*'Grundlagen GRUD'!G28)+(J24*'Grundlagen GRUD'!I28)+(K24*'Grundlagen GRUD'!K28)</f>
        <v>0</v>
      </c>
      <c r="R24" s="422">
        <f>(I24*'Grundlagen GRUD'!H28/AA24)+(J24*'Grundlagen GRUD'!J28/AA24)+(K24*'Grundlagen GRUD'!L28/AA24)+(L24*'Grundlagen GRUD'!F28/AA24)</f>
        <v>0</v>
      </c>
      <c r="S24" s="475"/>
      <c r="T24" s="359">
        <f t="shared" si="3"/>
        <v>0</v>
      </c>
      <c r="U24" s="369"/>
      <c r="V24" s="370"/>
      <c r="W24" s="370">
        <f t="shared" si="1"/>
        <v>0</v>
      </c>
      <c r="X24" s="574"/>
      <c r="Y24" s="574"/>
      <c r="Z24" s="574"/>
      <c r="AA24" s="561">
        <v>0.8</v>
      </c>
    </row>
    <row r="25" spans="1:27" s="25" customFormat="1" ht="17.25" customHeight="1" x14ac:dyDescent="0.25">
      <c r="A25" s="816" t="str">
        <f>'Grundlagen GRUD'!A29</f>
        <v xml:space="preserve">Rindviehmast, Alter &gt; 160 Tage   </v>
      </c>
      <c r="B25" s="817"/>
      <c r="C25" s="817"/>
      <c r="D25" s="817"/>
      <c r="E25" s="374"/>
      <c r="F25" s="375"/>
      <c r="G25" s="109" t="s">
        <v>60</v>
      </c>
      <c r="H25" s="401"/>
      <c r="I25" s="398"/>
      <c r="J25" s="398"/>
      <c r="K25" s="398"/>
      <c r="L25" s="398"/>
      <c r="M25" s="376">
        <f>'Grundlagen GRUD'!M29</f>
        <v>0.31</v>
      </c>
      <c r="N25" s="595">
        <v>0.37</v>
      </c>
      <c r="O25" s="603">
        <f>SUM(H25:L25)*N25</f>
        <v>0</v>
      </c>
      <c r="P25" s="418">
        <f t="shared" si="2"/>
        <v>0</v>
      </c>
      <c r="Q25" s="422">
        <f>(H25*'Grundlagen GRUD'!C29)+(I25*'Grundlagen GRUD'!G29)+(J25*'Grundlagen GRUD'!I29)+(K25*'Grundlagen GRUD'!K29)</f>
        <v>0</v>
      </c>
      <c r="R25" s="422">
        <f>(I25*'Grundlagen GRUD'!H29/AA25)+(J25*'Grundlagen GRUD'!J29/AA25)+(K25*'Grundlagen GRUD'!L29/AA25)+(L25*'Grundlagen GRUD'!F29/AA25)</f>
        <v>0</v>
      </c>
      <c r="S25" s="475"/>
      <c r="T25" s="359">
        <f t="shared" si="3"/>
        <v>0</v>
      </c>
      <c r="U25" s="369"/>
      <c r="V25" s="370"/>
      <c r="W25" s="370">
        <f t="shared" si="1"/>
        <v>0</v>
      </c>
      <c r="X25" s="574"/>
      <c r="Y25" s="574"/>
      <c r="Z25" s="574"/>
      <c r="AA25" s="561">
        <v>0.8</v>
      </c>
    </row>
    <row r="26" spans="1:27" s="25" customFormat="1" ht="17.25" customHeight="1" x14ac:dyDescent="0.25">
      <c r="A26" s="818" t="s">
        <v>22</v>
      </c>
      <c r="B26" s="819"/>
      <c r="C26" s="819"/>
      <c r="D26" s="819"/>
      <c r="E26" s="374"/>
      <c r="F26" s="375"/>
      <c r="G26" s="109"/>
      <c r="H26" s="812"/>
      <c r="I26" s="813"/>
      <c r="J26" s="813"/>
      <c r="K26" s="813"/>
      <c r="L26" s="381"/>
      <c r="M26" s="376"/>
      <c r="N26" s="595"/>
      <c r="O26" s="651"/>
      <c r="P26" s="371"/>
      <c r="Q26" s="319"/>
      <c r="R26" s="422"/>
      <c r="S26" s="475"/>
      <c r="T26" s="359">
        <f t="shared" si="3"/>
        <v>0</v>
      </c>
      <c r="U26" s="369"/>
      <c r="V26" s="370"/>
      <c r="W26" s="370">
        <f t="shared" si="1"/>
        <v>0</v>
      </c>
      <c r="X26" s="574"/>
      <c r="Y26" s="574"/>
      <c r="Z26" s="574"/>
      <c r="AA26" s="561"/>
    </row>
    <row r="27" spans="1:27" s="25" customFormat="1" ht="17.25" customHeight="1" thickBot="1" x14ac:dyDescent="0.3">
      <c r="A27" s="842" t="s">
        <v>105</v>
      </c>
      <c r="B27" s="843"/>
      <c r="C27" s="843"/>
      <c r="D27" s="843"/>
      <c r="E27" s="382"/>
      <c r="F27" s="383"/>
      <c r="G27" s="109" t="s">
        <v>60</v>
      </c>
      <c r="H27" s="814"/>
      <c r="I27" s="815"/>
      <c r="J27" s="815"/>
      <c r="K27" s="815"/>
      <c r="L27" s="402"/>
      <c r="M27" s="585">
        <f>'Grundlagen GRUD'!M23</f>
        <v>0.13</v>
      </c>
      <c r="N27" s="596">
        <v>0.19</v>
      </c>
      <c r="O27" s="604">
        <f>SUM(H27:L27)*N27</f>
        <v>0</v>
      </c>
      <c r="P27" s="317">
        <f t="shared" si="2"/>
        <v>0</v>
      </c>
      <c r="Q27" s="319"/>
      <c r="R27" s="422">
        <f>L27*'Grundlagen GRUD'!F23/AA27</f>
        <v>0</v>
      </c>
      <c r="S27" s="475"/>
      <c r="T27" s="359">
        <f t="shared" si="3"/>
        <v>0</v>
      </c>
      <c r="U27" s="369"/>
      <c r="V27" s="370"/>
      <c r="W27" s="370">
        <f t="shared" si="1"/>
        <v>0</v>
      </c>
      <c r="X27" s="574"/>
      <c r="Y27" s="574"/>
      <c r="Z27" s="574"/>
      <c r="AA27" s="561">
        <v>0.8</v>
      </c>
    </row>
    <row r="28" spans="1:27" s="24" customFormat="1" ht="17.25" customHeight="1" thickBot="1" x14ac:dyDescent="0.3">
      <c r="A28" s="832" t="s">
        <v>27</v>
      </c>
      <c r="B28" s="833"/>
      <c r="C28" s="833"/>
      <c r="D28" s="833"/>
      <c r="E28" s="833"/>
      <c r="F28" s="329"/>
      <c r="G28" s="384"/>
      <c r="H28" s="385"/>
      <c r="I28" s="386"/>
      <c r="J28" s="386"/>
      <c r="K28" s="386"/>
      <c r="L28" s="386"/>
      <c r="M28" s="607"/>
      <c r="N28" s="606"/>
      <c r="O28" s="589">
        <f>SUM(O10:O27)</f>
        <v>0</v>
      </c>
      <c r="P28" s="419">
        <f>SUM(P10:P27)</f>
        <v>0</v>
      </c>
      <c r="Q28" s="423">
        <f>SUM(Q10:Q27)</f>
        <v>0</v>
      </c>
      <c r="R28" s="423">
        <f>SUM(R10:R27)</f>
        <v>0</v>
      </c>
      <c r="S28" s="476"/>
      <c r="T28" s="370">
        <f>SUM(T10:T27)</f>
        <v>0</v>
      </c>
      <c r="U28" s="387"/>
      <c r="V28" s="387"/>
      <c r="W28" s="370">
        <f>SUM(W10:W27)</f>
        <v>0</v>
      </c>
      <c r="X28" s="577"/>
      <c r="Y28" s="577"/>
      <c r="Z28" s="577"/>
      <c r="AA28" s="562"/>
    </row>
    <row r="29" spans="1:27" ht="12.75" customHeight="1" thickBot="1" x14ac:dyDescent="0.3">
      <c r="A29" s="388"/>
      <c r="G29" s="108"/>
      <c r="O29" s="55"/>
      <c r="R29" s="27"/>
    </row>
    <row r="30" spans="1:27" ht="27.75" customHeight="1" x14ac:dyDescent="0.25">
      <c r="A30" s="805" t="s">
        <v>8</v>
      </c>
      <c r="B30" s="806"/>
      <c r="C30" s="806"/>
      <c r="D30" s="806"/>
      <c r="E30" s="806"/>
      <c r="F30" s="807"/>
      <c r="G30" s="785" t="s">
        <v>53</v>
      </c>
      <c r="H30" s="787" t="s">
        <v>182</v>
      </c>
      <c r="I30" s="783" t="s">
        <v>225</v>
      </c>
      <c r="J30" s="783" t="s">
        <v>245</v>
      </c>
      <c r="K30" s="783" t="s">
        <v>184</v>
      </c>
      <c r="L30" s="828" t="s">
        <v>39</v>
      </c>
      <c r="M30" s="795" t="s">
        <v>94</v>
      </c>
      <c r="N30" s="590"/>
      <c r="O30" s="793" t="s">
        <v>323</v>
      </c>
      <c r="P30" s="799" t="s">
        <v>97</v>
      </c>
      <c r="Q30" s="791" t="s">
        <v>126</v>
      </c>
      <c r="R30" s="791" t="s">
        <v>314</v>
      </c>
    </row>
    <row r="31" spans="1:27" ht="123" customHeight="1" thickBot="1" x14ac:dyDescent="0.3">
      <c r="A31" s="808"/>
      <c r="B31" s="809"/>
      <c r="C31" s="809"/>
      <c r="D31" s="809"/>
      <c r="E31" s="809"/>
      <c r="F31" s="810"/>
      <c r="G31" s="786"/>
      <c r="H31" s="788"/>
      <c r="I31" s="784"/>
      <c r="J31" s="784"/>
      <c r="K31" s="784"/>
      <c r="L31" s="829"/>
      <c r="M31" s="796"/>
      <c r="N31" s="592" t="s">
        <v>324</v>
      </c>
      <c r="O31" s="794"/>
      <c r="P31" s="800"/>
      <c r="Q31" s="792"/>
      <c r="R31" s="792"/>
      <c r="W31" s="97" t="s">
        <v>215</v>
      </c>
    </row>
    <row r="32" spans="1:27" ht="17.25" customHeight="1" x14ac:dyDescent="0.25">
      <c r="A32" s="816" t="s">
        <v>75</v>
      </c>
      <c r="B32" s="817"/>
      <c r="C32" s="817"/>
      <c r="D32" s="817"/>
      <c r="E32" s="90"/>
      <c r="F32" s="90"/>
      <c r="G32" s="322" t="s">
        <v>60</v>
      </c>
      <c r="H32" s="398"/>
      <c r="I32" s="398"/>
      <c r="J32" s="398"/>
      <c r="K32" s="398"/>
      <c r="L32" s="398"/>
      <c r="M32" s="339">
        <v>2.65</v>
      </c>
      <c r="N32" s="597">
        <v>0.51</v>
      </c>
      <c r="O32" s="602">
        <f t="shared" ref="O32:O37" si="4">SUM(H32:L32)*N32</f>
        <v>0</v>
      </c>
      <c r="P32" s="424">
        <f t="shared" ref="P32:P37" si="5">(H32+I32+J32+K32+L32)*M32</f>
        <v>0</v>
      </c>
      <c r="Q32" s="422">
        <f>(H32*'Grundlagen GRUD'!C44)+(I32*'Grundlagen GRUD'!G44)+(J32*'Grundlagen GRUD'!I44)+(K32*'Grundlagen GRUD'!K44)</f>
        <v>0</v>
      </c>
      <c r="R32" s="422">
        <f>(I32*'Grundlagen GRUD'!H44/AA32)+(J32*'Grundlagen GRUD'!J44/AA32)+(K32*'Grundlagen GRUD'!L44/AA32)+(L32*'Grundlagen GRUD'!F44/AA32)</f>
        <v>0</v>
      </c>
      <c r="T32" s="359">
        <f t="shared" ref="T32:T37" si="6">H32*M32</f>
        <v>0</v>
      </c>
      <c r="W32" s="359">
        <f t="shared" ref="W32:W37" si="7">(H32+I32+J32+K32+L32)*N32</f>
        <v>0</v>
      </c>
      <c r="AA32" s="558">
        <v>0.8</v>
      </c>
    </row>
    <row r="33" spans="1:28" ht="17.25" customHeight="1" x14ac:dyDescent="0.25">
      <c r="A33" s="816" t="s">
        <v>9</v>
      </c>
      <c r="B33" s="817"/>
      <c r="C33" s="817"/>
      <c r="D33" s="320"/>
      <c r="E33" s="39"/>
      <c r="F33" s="39"/>
      <c r="G33" s="325" t="s">
        <v>59</v>
      </c>
      <c r="H33" s="398"/>
      <c r="I33" s="398"/>
      <c r="J33" s="398"/>
      <c r="K33" s="398"/>
      <c r="L33" s="398"/>
      <c r="M33" s="340">
        <v>1.47</v>
      </c>
      <c r="N33" s="597">
        <v>0.23</v>
      </c>
      <c r="O33" s="603">
        <f t="shared" si="4"/>
        <v>0</v>
      </c>
      <c r="P33" s="424">
        <f t="shared" si="5"/>
        <v>0</v>
      </c>
      <c r="Q33" s="422">
        <f>(H33*'Grundlagen GRUD'!C48)+(I33*'Grundlagen GRUD'!G48)+(J33*'Grundlagen GRUD'!I48)+(K33*'Grundlagen GRUD'!K48)</f>
        <v>0</v>
      </c>
      <c r="R33" s="422">
        <f>(I33*'Grundlagen GRUD'!H48/AA33)+(J33*'Grundlagen GRUD'!J48/AA33)+(K33*'Grundlagen GRUD'!L48/AA33)+(L33*'Grundlagen GRUD'!F48/AA33)</f>
        <v>0</v>
      </c>
      <c r="T33" s="359">
        <f t="shared" si="6"/>
        <v>0</v>
      </c>
      <c r="W33" s="359">
        <f t="shared" si="7"/>
        <v>0</v>
      </c>
      <c r="AA33" s="558">
        <v>0.8</v>
      </c>
    </row>
    <row r="34" spans="1:28" ht="17.25" customHeight="1" x14ac:dyDescent="0.25">
      <c r="A34" s="816" t="s">
        <v>101</v>
      </c>
      <c r="B34" s="817"/>
      <c r="C34" s="817"/>
      <c r="D34" s="817"/>
      <c r="E34" s="817"/>
      <c r="F34" s="39"/>
      <c r="G34" s="325" t="s">
        <v>60</v>
      </c>
      <c r="H34" s="398"/>
      <c r="I34" s="398"/>
      <c r="J34" s="398"/>
      <c r="K34" s="398"/>
      <c r="L34" s="398"/>
      <c r="M34" s="340">
        <v>1</v>
      </c>
      <c r="N34" s="597">
        <v>0.14000000000000001</v>
      </c>
      <c r="O34" s="603">
        <f t="shared" si="4"/>
        <v>0</v>
      </c>
      <c r="P34" s="424">
        <f t="shared" si="5"/>
        <v>0</v>
      </c>
      <c r="Q34" s="422">
        <f>(H34*'Grundlagen GRUD'!C43)+(I34*'Grundlagen GRUD'!G43)+(J34*'Grundlagen GRUD'!I43)+(K34*'Grundlagen GRUD'!K43)</f>
        <v>0</v>
      </c>
      <c r="R34" s="422">
        <f>(I34*'Grundlagen GRUD'!H43/AA34)+(J34*'Grundlagen GRUD'!J43/AA34)+(K34*'Grundlagen GRUD'!L43/AA34)+(L34*'Grundlagen GRUD'!F43/AA34)</f>
        <v>0</v>
      </c>
      <c r="T34" s="359">
        <f t="shared" si="6"/>
        <v>0</v>
      </c>
      <c r="W34" s="359">
        <f t="shared" si="7"/>
        <v>0</v>
      </c>
      <c r="AA34" s="558">
        <v>0.8</v>
      </c>
    </row>
    <row r="35" spans="1:28" ht="17.25" customHeight="1" x14ac:dyDescent="0.25">
      <c r="A35" s="816" t="s">
        <v>102</v>
      </c>
      <c r="B35" s="817"/>
      <c r="C35" s="817"/>
      <c r="D35" s="320"/>
      <c r="E35" s="39"/>
      <c r="F35" s="39"/>
      <c r="G35" s="325" t="s">
        <v>60</v>
      </c>
      <c r="H35" s="398"/>
      <c r="I35" s="398"/>
      <c r="J35" s="398"/>
      <c r="K35" s="398"/>
      <c r="L35" s="398"/>
      <c r="M35" s="340">
        <v>0.35</v>
      </c>
      <c r="N35" s="597">
        <v>0.04</v>
      </c>
      <c r="O35" s="603">
        <f t="shared" si="4"/>
        <v>0</v>
      </c>
      <c r="P35" s="424">
        <f t="shared" si="5"/>
        <v>0</v>
      </c>
      <c r="Q35" s="422">
        <f>(H35*'Grundlagen GRUD'!C46)+(I35*'Grundlagen GRUD'!G46)+(J35*'Grundlagen GRUD'!I46)+(K35*'Grundlagen GRUD'!K46)</f>
        <v>0</v>
      </c>
      <c r="R35" s="422">
        <f>(I35*'Grundlagen GRUD'!H46/AA35)+(J35*'Grundlagen GRUD'!J46/AA35)+(K35*'Grundlagen GRUD'!L46/AA35)+(L35*'Grundlagen GRUD'!F46/AA35)</f>
        <v>0</v>
      </c>
      <c r="T35" s="359">
        <f t="shared" si="6"/>
        <v>0</v>
      </c>
      <c r="W35" s="359">
        <f t="shared" si="7"/>
        <v>0</v>
      </c>
      <c r="AA35" s="558">
        <v>0.8</v>
      </c>
    </row>
    <row r="36" spans="1:28" ht="17.25" customHeight="1" x14ac:dyDescent="0.25">
      <c r="A36" s="816" t="str">
        <f>'Grundlagen GRUD'!A47</f>
        <v xml:space="preserve">Säugende Zuchtsau </v>
      </c>
      <c r="B36" s="817"/>
      <c r="C36" s="817"/>
      <c r="D36" s="320"/>
      <c r="E36" s="39"/>
      <c r="F36" s="39"/>
      <c r="G36" s="325" t="s">
        <v>60</v>
      </c>
      <c r="H36" s="398"/>
      <c r="I36" s="398"/>
      <c r="J36" s="398"/>
      <c r="K36" s="398"/>
      <c r="L36" s="398"/>
      <c r="M36" s="340">
        <v>3.24</v>
      </c>
      <c r="N36" s="597">
        <v>0.56000000000000005</v>
      </c>
      <c r="O36" s="603">
        <f t="shared" si="4"/>
        <v>0</v>
      </c>
      <c r="P36" s="424">
        <f>(H36+I36+J36+K36+L36)*M36</f>
        <v>0</v>
      </c>
      <c r="Q36" s="422">
        <f>(H36*'Grundlagen GRUD'!C47)+(I36*'Grundlagen GRUD'!G47)+(J36*'Grundlagen GRUD'!I47)+(K36*'Grundlagen GRUD'!K47)</f>
        <v>0</v>
      </c>
      <c r="R36" s="422">
        <f>(I36*'Grundlagen GRUD'!H47/AA36)+(J36*'Grundlagen GRUD'!J47/AA36)+(K36*'Grundlagen GRUD'!L47/AA36)+(L36*'Grundlagen GRUD'!F47/AA36)</f>
        <v>0</v>
      </c>
      <c r="T36" s="359">
        <f t="shared" si="6"/>
        <v>0</v>
      </c>
      <c r="W36" s="359">
        <f t="shared" si="7"/>
        <v>0</v>
      </c>
      <c r="AA36" s="558">
        <v>0.8</v>
      </c>
    </row>
    <row r="37" spans="1:28" ht="17.25" customHeight="1" thickBot="1" x14ac:dyDescent="0.3">
      <c r="A37" s="835" t="s">
        <v>103</v>
      </c>
      <c r="B37" s="836"/>
      <c r="C37" s="836"/>
      <c r="D37" s="94"/>
      <c r="E37" s="49"/>
      <c r="F37" s="49"/>
      <c r="G37" s="325" t="s">
        <v>60</v>
      </c>
      <c r="H37" s="403"/>
      <c r="I37" s="403"/>
      <c r="J37" s="403"/>
      <c r="K37" s="403"/>
      <c r="L37" s="600"/>
      <c r="M37" s="605">
        <v>1.53</v>
      </c>
      <c r="N37" s="598">
        <v>0.33</v>
      </c>
      <c r="O37" s="604">
        <f t="shared" si="4"/>
        <v>0</v>
      </c>
      <c r="P37" s="425">
        <f t="shared" si="5"/>
        <v>0</v>
      </c>
      <c r="Q37" s="422">
        <f>(H37*'Grundlagen GRUD'!C45)+(I37*'Grundlagen GRUD'!G45)+(J37*'Grundlagen GRUD'!I45)+(K37*'Grundlagen GRUD'!K45)</f>
        <v>0</v>
      </c>
      <c r="R37" s="422">
        <f>(I37*'Grundlagen GRUD'!H45/AA37)+(J37*'Grundlagen GRUD'!J45/AA37)+(K37*'Grundlagen GRUD'!L45/AA37)+(L37*'Grundlagen GRUD'!F45/AA37)</f>
        <v>0</v>
      </c>
      <c r="T37" s="359">
        <f t="shared" si="6"/>
        <v>0</v>
      </c>
      <c r="W37" s="359">
        <f t="shared" si="7"/>
        <v>0</v>
      </c>
      <c r="AA37" s="558">
        <v>0.8</v>
      </c>
    </row>
    <row r="38" spans="1:28" ht="17.25" customHeight="1" thickBot="1" x14ac:dyDescent="0.3">
      <c r="A38" s="832" t="s">
        <v>31</v>
      </c>
      <c r="B38" s="833"/>
      <c r="C38" s="833"/>
      <c r="D38" s="833"/>
      <c r="E38" s="303"/>
      <c r="F38" s="303"/>
      <c r="G38" s="262"/>
      <c r="H38" s="389"/>
      <c r="I38" s="389"/>
      <c r="J38" s="389"/>
      <c r="K38" s="389"/>
      <c r="L38" s="389"/>
      <c r="M38" s="583"/>
      <c r="N38" s="583"/>
      <c r="O38" s="611">
        <f>SUM(O32:O37)</f>
        <v>0</v>
      </c>
      <c r="P38" s="426">
        <f>SUM(P32:P37)</f>
        <v>0</v>
      </c>
      <c r="Q38" s="423">
        <f>SUM(Q32:Q37)</f>
        <v>0</v>
      </c>
      <c r="R38" s="423">
        <f>SUM(R32:R37)</f>
        <v>0</v>
      </c>
      <c r="T38" s="359">
        <f>SUM(T32:T37)</f>
        <v>0</v>
      </c>
      <c r="W38" s="387">
        <f>SUM(W32:W37)</f>
        <v>0</v>
      </c>
    </row>
    <row r="39" spans="1:28" ht="12.75" customHeight="1" thickBot="1" x14ac:dyDescent="0.3">
      <c r="A39" s="388"/>
      <c r="G39" s="108"/>
      <c r="O39" s="55"/>
      <c r="R39" s="27"/>
    </row>
    <row r="40" spans="1:28" ht="15" customHeight="1" x14ac:dyDescent="0.25">
      <c r="A40" s="805" t="s">
        <v>24</v>
      </c>
      <c r="B40" s="806"/>
      <c r="C40" s="806"/>
      <c r="D40" s="806"/>
      <c r="E40" s="806"/>
      <c r="F40" s="807"/>
      <c r="G40" s="785" t="s">
        <v>53</v>
      </c>
      <c r="H40" s="839" t="s">
        <v>40</v>
      </c>
      <c r="I40" s="783" t="s">
        <v>41</v>
      </c>
      <c r="J40" s="830" t="s">
        <v>172</v>
      </c>
      <c r="K40" s="830" t="s">
        <v>170</v>
      </c>
      <c r="L40" s="789"/>
      <c r="M40" s="795" t="s">
        <v>95</v>
      </c>
      <c r="N40" s="801" t="s">
        <v>324</v>
      </c>
      <c r="O40" s="797" t="s">
        <v>323</v>
      </c>
      <c r="P40" s="799" t="s">
        <v>98</v>
      </c>
      <c r="Q40" s="791" t="s">
        <v>126</v>
      </c>
      <c r="R40" s="791" t="s">
        <v>316</v>
      </c>
    </row>
    <row r="41" spans="1:28" ht="49.5" customHeight="1" thickBot="1" x14ac:dyDescent="0.3">
      <c r="A41" s="808"/>
      <c r="B41" s="809"/>
      <c r="C41" s="809"/>
      <c r="D41" s="809"/>
      <c r="E41" s="809"/>
      <c r="F41" s="810"/>
      <c r="G41" s="786"/>
      <c r="H41" s="840"/>
      <c r="I41" s="784"/>
      <c r="J41" s="841"/>
      <c r="K41" s="831"/>
      <c r="L41" s="790"/>
      <c r="M41" s="796"/>
      <c r="N41" s="802"/>
      <c r="O41" s="798"/>
      <c r="P41" s="800"/>
      <c r="Q41" s="792"/>
      <c r="R41" s="792"/>
    </row>
    <row r="42" spans="1:28" ht="17.25" customHeight="1" x14ac:dyDescent="0.25">
      <c r="A42" s="816" t="s">
        <v>25</v>
      </c>
      <c r="B42" s="817"/>
      <c r="C42" s="320"/>
      <c r="D42" s="320"/>
      <c r="E42" s="39"/>
      <c r="F42" s="41"/>
      <c r="G42" s="322" t="s">
        <v>77</v>
      </c>
      <c r="H42" s="398"/>
      <c r="I42" s="398"/>
      <c r="J42" s="400"/>
      <c r="K42" s="464"/>
      <c r="L42" s="822"/>
      <c r="M42" s="427">
        <v>1</v>
      </c>
      <c r="N42" s="599">
        <v>1.04</v>
      </c>
      <c r="O42" s="602">
        <f>SUM(H42:L42)*N42</f>
        <v>0</v>
      </c>
      <c r="P42" s="587">
        <f>(H42+I42+J42+K42)*M42</f>
        <v>0</v>
      </c>
      <c r="Q42" s="422">
        <f>J42*'Grundlagen GRUD'!F52+'Rindvieh, Schweine, Geflügel'!K42*'Grundlagen GRUD'!G52</f>
        <v>0</v>
      </c>
      <c r="R42" s="422">
        <f>(H42*'Grundlagen GRUD'!C52/AA42)+(I42*'Grundlagen GRUD'!D52/AB42)</f>
        <v>0</v>
      </c>
      <c r="T42" s="390"/>
      <c r="AA42" s="558">
        <v>0.9</v>
      </c>
      <c r="AB42" s="8">
        <v>0.6</v>
      </c>
    </row>
    <row r="43" spans="1:28" ht="17.25" customHeight="1" x14ac:dyDescent="0.25">
      <c r="A43" s="816" t="s">
        <v>65</v>
      </c>
      <c r="B43" s="817"/>
      <c r="C43" s="320"/>
      <c r="D43" s="320"/>
      <c r="E43" s="39"/>
      <c r="F43" s="41"/>
      <c r="G43" s="322" t="s">
        <v>77</v>
      </c>
      <c r="H43" s="398"/>
      <c r="I43" s="398"/>
      <c r="J43" s="399"/>
      <c r="K43" s="465"/>
      <c r="L43" s="823"/>
      <c r="M43" s="347">
        <v>0.4</v>
      </c>
      <c r="N43" s="599">
        <v>0.39</v>
      </c>
      <c r="O43" s="603">
        <f>SUM(H43:L43)*N43</f>
        <v>0</v>
      </c>
      <c r="P43" s="424">
        <f>(H43+I43+J43+K43)*M43</f>
        <v>0</v>
      </c>
      <c r="Q43" s="422">
        <f>J43*'Grundlagen GRUD'!F53+'Rindvieh, Schweine, Geflügel'!K43*'Grundlagen GRUD'!G53</f>
        <v>0</v>
      </c>
      <c r="R43" s="422">
        <f>(H43*'Grundlagen GRUD'!C53/AA43)+(I43*'Grundlagen GRUD'!D53/AB43)</f>
        <v>0</v>
      </c>
      <c r="T43" s="390"/>
      <c r="AA43" s="558">
        <v>0.9</v>
      </c>
      <c r="AB43" s="8">
        <v>0.6</v>
      </c>
    </row>
    <row r="44" spans="1:28" ht="17.25" customHeight="1" x14ac:dyDescent="0.25">
      <c r="A44" s="816" t="s">
        <v>11</v>
      </c>
      <c r="B44" s="817"/>
      <c r="C44" s="320"/>
      <c r="D44" s="320"/>
      <c r="E44" s="39"/>
      <c r="F44" s="41"/>
      <c r="G44" s="322" t="s">
        <v>77</v>
      </c>
      <c r="H44" s="803"/>
      <c r="I44" s="398"/>
      <c r="J44" s="820"/>
      <c r="K44" s="465"/>
      <c r="L44" s="823"/>
      <c r="M44" s="347">
        <v>0.4</v>
      </c>
      <c r="N44" s="599">
        <v>0.36</v>
      </c>
      <c r="O44" s="603">
        <f>SUM(H44:L44)*N44</f>
        <v>0</v>
      </c>
      <c r="P44" s="587">
        <f>(I44+K44)*M44</f>
        <v>0</v>
      </c>
      <c r="Q44" s="422">
        <f>'Rindvieh, Schweine, Geflügel'!K44*'Grundlagen GRUD'!G54</f>
        <v>0</v>
      </c>
      <c r="R44" s="422">
        <f>(I44*'Grundlagen GRUD'!D54/AB44)</f>
        <v>0</v>
      </c>
      <c r="T44" s="390"/>
      <c r="AB44" s="8">
        <v>0.5</v>
      </c>
    </row>
    <row r="45" spans="1:28" ht="17.25" customHeight="1" thickBot="1" x14ac:dyDescent="0.3">
      <c r="A45" s="837" t="s">
        <v>66</v>
      </c>
      <c r="B45" s="838"/>
      <c r="C45" s="341"/>
      <c r="D45" s="341"/>
      <c r="E45" s="70"/>
      <c r="F45" s="391"/>
      <c r="G45" s="392" t="s">
        <v>77</v>
      </c>
      <c r="H45" s="804"/>
      <c r="I45" s="398"/>
      <c r="J45" s="821"/>
      <c r="K45" s="466"/>
      <c r="L45" s="824"/>
      <c r="M45" s="601">
        <v>1.5</v>
      </c>
      <c r="N45" s="599">
        <v>1.67</v>
      </c>
      <c r="O45" s="604">
        <f>SUM(H45:L45)*N45</f>
        <v>0</v>
      </c>
      <c r="P45" s="424">
        <f>(I45+K45)*M45</f>
        <v>0</v>
      </c>
      <c r="Q45" s="422">
        <f>'Rindvieh, Schweine, Geflügel'!K45*'Grundlagen GRUD'!G55</f>
        <v>0</v>
      </c>
      <c r="R45" s="422">
        <f>(I45*'Grundlagen GRUD'!D55/AB45)</f>
        <v>0</v>
      </c>
      <c r="T45" s="390"/>
      <c r="AB45" s="8">
        <v>0.5</v>
      </c>
    </row>
    <row r="46" spans="1:28" ht="17.25" customHeight="1" thickBot="1" x14ac:dyDescent="0.3">
      <c r="A46" s="832" t="s">
        <v>32</v>
      </c>
      <c r="B46" s="833"/>
      <c r="C46" s="833"/>
      <c r="D46" s="833"/>
      <c r="E46" s="833"/>
      <c r="F46" s="303"/>
      <c r="G46" s="180"/>
      <c r="H46" s="389"/>
      <c r="I46" s="389"/>
      <c r="J46" s="393"/>
      <c r="K46" s="393"/>
      <c r="L46" s="389"/>
      <c r="M46" s="584"/>
      <c r="N46" s="584"/>
      <c r="O46" s="611">
        <f>SUM(O42:O45)</f>
        <v>0</v>
      </c>
      <c r="P46" s="426">
        <f>SUM(P42:P45)</f>
        <v>0</v>
      </c>
      <c r="Q46" s="423">
        <f>SUM(Q42:Q45)</f>
        <v>0</v>
      </c>
      <c r="R46" s="423">
        <f>SUM(R42:R45)</f>
        <v>0</v>
      </c>
    </row>
    <row r="47" spans="1:28" ht="13.8" x14ac:dyDescent="0.25">
      <c r="L47" s="394"/>
    </row>
  </sheetData>
  <sheetProtection algorithmName="SHA-512" hashValue="jhJcdKnLsb4KMzSPGaHzbm1Zy+Te/rVdDPkZUT5o+TgTHScpsyUegeIkLXePJaF3pUbTOL7udlaarT5PIIW/SA==" saltValue="yjpv0O6T/fzjjrPckn2VDQ==" spinCount="100000" sheet="1" selectLockedCells="1"/>
  <mergeCells count="86">
    <mergeCell ref="Q4:R4"/>
    <mergeCell ref="J7:J9"/>
    <mergeCell ref="L7:L9"/>
    <mergeCell ref="I7:I9"/>
    <mergeCell ref="M7:M9"/>
    <mergeCell ref="Q5:R5"/>
    <mergeCell ref="Q7:Q9"/>
    <mergeCell ref="R7:R9"/>
    <mergeCell ref="K7:K9"/>
    <mergeCell ref="A5:L6"/>
    <mergeCell ref="O7:O9"/>
    <mergeCell ref="M1:R1"/>
    <mergeCell ref="M2:Q2"/>
    <mergeCell ref="A2:L2"/>
    <mergeCell ref="A3:B3"/>
    <mergeCell ref="C3:D3"/>
    <mergeCell ref="Q3:R3"/>
    <mergeCell ref="H3:K3"/>
    <mergeCell ref="F3:G3"/>
    <mergeCell ref="A15:B15"/>
    <mergeCell ref="A14:C14"/>
    <mergeCell ref="D12:E12"/>
    <mergeCell ref="C11:E11"/>
    <mergeCell ref="A13:C13"/>
    <mergeCell ref="A10:B10"/>
    <mergeCell ref="H7:H9"/>
    <mergeCell ref="A7:B9"/>
    <mergeCell ref="C9:F9"/>
    <mergeCell ref="G7:G9"/>
    <mergeCell ref="A23:C23"/>
    <mergeCell ref="A27:D27"/>
    <mergeCell ref="A16:B16"/>
    <mergeCell ref="A17:E17"/>
    <mergeCell ref="A21:C21"/>
    <mergeCell ref="H40:H41"/>
    <mergeCell ref="I40:I41"/>
    <mergeCell ref="J40:J41"/>
    <mergeCell ref="G40:G41"/>
    <mergeCell ref="A32:D32"/>
    <mergeCell ref="A46:E46"/>
    <mergeCell ref="C10:E10"/>
    <mergeCell ref="A37:C37"/>
    <mergeCell ref="A38:D38"/>
    <mergeCell ref="A42:B42"/>
    <mergeCell ref="A43:B43"/>
    <mergeCell ref="A30:F31"/>
    <mergeCell ref="A45:B45"/>
    <mergeCell ref="A24:D24"/>
    <mergeCell ref="A25:D25"/>
    <mergeCell ref="A22:C22"/>
    <mergeCell ref="A34:E34"/>
    <mergeCell ref="A35:C35"/>
    <mergeCell ref="A18:D18"/>
    <mergeCell ref="A20:D20"/>
    <mergeCell ref="A28:E28"/>
    <mergeCell ref="H44:H45"/>
    <mergeCell ref="A40:F41"/>
    <mergeCell ref="Q40:Q41"/>
    <mergeCell ref="X7:X9"/>
    <mergeCell ref="H26:K27"/>
    <mergeCell ref="A44:B44"/>
    <mergeCell ref="A36:C36"/>
    <mergeCell ref="A26:D26"/>
    <mergeCell ref="J44:J45"/>
    <mergeCell ref="L42:L45"/>
    <mergeCell ref="A33:C33"/>
    <mergeCell ref="S7:S9"/>
    <mergeCell ref="P7:P9"/>
    <mergeCell ref="P40:P41"/>
    <mergeCell ref="L30:L31"/>
    <mergeCell ref="K40:K41"/>
    <mergeCell ref="L40:L41"/>
    <mergeCell ref="R40:R41"/>
    <mergeCell ref="O30:O31"/>
    <mergeCell ref="M30:M31"/>
    <mergeCell ref="O40:O41"/>
    <mergeCell ref="M40:M41"/>
    <mergeCell ref="Q30:Q31"/>
    <mergeCell ref="P30:P31"/>
    <mergeCell ref="R30:R31"/>
    <mergeCell ref="N40:N41"/>
    <mergeCell ref="I30:I31"/>
    <mergeCell ref="J30:J31"/>
    <mergeCell ref="G30:G31"/>
    <mergeCell ref="H30:H31"/>
    <mergeCell ref="K30:K31"/>
  </mergeCells>
  <phoneticPr fontId="0" type="noConversion"/>
  <conditionalFormatting sqref="F10">
    <cfRule type="expression" dxfId="0" priority="1" stopIfTrue="1">
      <formula>IF(AND($P$10&gt;0,$F$10=0),1,0)</formula>
    </cfRule>
  </conditionalFormatting>
  <dataValidations count="3">
    <dataValidation type="whole" allowBlank="1" showInputMessage="1" showErrorMessage="1" errorTitle="Ungültiger Wert" error="Bitte geben Sie eine gültige Anzahl ein." sqref="H32:L37 H10:L16 H24:L25 L27 H18:L22" xr:uid="{00000000-0002-0000-0100-000000000000}">
      <formula1>0</formula1>
      <formula2>9999</formula2>
    </dataValidation>
    <dataValidation type="custom" allowBlank="1" showInputMessage="1" showErrorMessage="1" errorTitle="Ungültiger Wert" error="Bitte geben Sie eine gültige Anzahl ein." sqref="F10" xr:uid="{00000000-0002-0000-0100-000001000000}">
      <formula1>IF(M10&gt;0,1,0)</formula1>
    </dataValidation>
    <dataValidation type="decimal" allowBlank="1" showInputMessage="1" showErrorMessage="1" errorTitle="Ungültiger Wert" error="Bitte geben Sie eine gültige Anzahl ein." sqref="H42:K43 I44:I45 K44:K45" xr:uid="{00000000-0002-0000-0100-000002000000}">
      <formula1>0</formula1>
      <formula2>9999</formula2>
    </dataValidation>
  </dataValidations>
  <printOptions horizontalCentered="1"/>
  <pageMargins left="0.39370078740157483" right="0.39370078740157483" top="0.38" bottom="0.33" header="0.26" footer="0.21"/>
  <pageSetup paperSize="9" scale="65" orientation="portrait" r:id="rId1"/>
  <headerFooter alignWithMargins="0"/>
  <ignoredErrors>
    <ignoredError sqref="O2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tabColor indexed="10"/>
    <pageSetUpPr fitToPage="1"/>
  </sheetPr>
  <dimension ref="A1:IV42"/>
  <sheetViews>
    <sheetView showGridLines="0" showZeros="0" zoomScale="80" zoomScaleNormal="80" workbookViewId="0">
      <selection activeCell="H9" sqref="H9"/>
    </sheetView>
  </sheetViews>
  <sheetFormatPr baseColWidth="10" defaultColWidth="11.44140625" defaultRowHeight="13.2" x14ac:dyDescent="0.25"/>
  <cols>
    <col min="1" max="1" width="6" style="8" customWidth="1"/>
    <col min="2" max="2" width="21.44140625" style="8" customWidth="1"/>
    <col min="3" max="3" width="7.6640625" style="8" customWidth="1"/>
    <col min="4" max="4" width="8.5546875" style="8" customWidth="1"/>
    <col min="5" max="5" width="6.6640625" style="8" customWidth="1"/>
    <col min="6" max="7" width="7.33203125" style="8" customWidth="1"/>
    <col min="8" max="11" width="7.6640625" style="8" customWidth="1"/>
    <col min="12" max="12" width="5.5546875" style="8" customWidth="1"/>
    <col min="13" max="14" width="5.33203125" style="108" customWidth="1"/>
    <col min="15" max="15" width="10.5546875" style="108" customWidth="1"/>
    <col min="16" max="18" width="9.6640625" style="8" customWidth="1"/>
    <col min="19" max="19" width="11.44140625" style="564" hidden="1" customWidth="1"/>
    <col min="20" max="20" width="0" style="8" hidden="1" customWidth="1"/>
    <col min="21" max="16384" width="11.44140625" style="8"/>
  </cols>
  <sheetData>
    <row r="1" spans="1:19" ht="72.75" customHeight="1" thickBot="1" x14ac:dyDescent="0.45">
      <c r="A1" s="258"/>
      <c r="B1" s="211"/>
      <c r="C1" s="30"/>
      <c r="D1" s="30"/>
      <c r="E1" s="30"/>
      <c r="F1" s="30"/>
      <c r="G1" s="30"/>
      <c r="H1" s="30"/>
      <c r="I1" s="30"/>
      <c r="J1" s="211"/>
      <c r="K1" s="212"/>
      <c r="L1" s="212"/>
      <c r="M1" s="859" t="str">
        <f>'Adresse + Ergebnis '!A3</f>
        <v xml:space="preserve">Grundlage: GRUD 2017 </v>
      </c>
      <c r="N1" s="859"/>
      <c r="O1" s="859"/>
      <c r="P1" s="860"/>
      <c r="Q1" s="860"/>
      <c r="R1" s="860"/>
    </row>
    <row r="2" spans="1:19" ht="48.75" customHeight="1" x14ac:dyDescent="0.6">
      <c r="A2" s="862" t="s">
        <v>0</v>
      </c>
      <c r="B2" s="912"/>
      <c r="C2" s="912"/>
      <c r="D2" s="912"/>
      <c r="E2" s="912"/>
      <c r="F2" s="912"/>
      <c r="G2" s="912"/>
      <c r="H2" s="912"/>
      <c r="I2" s="912"/>
      <c r="J2" s="912"/>
      <c r="K2" s="912"/>
      <c r="L2" s="912"/>
      <c r="M2" s="861">
        <f>'Adresse + Ergebnis '!N2</f>
        <v>0</v>
      </c>
      <c r="N2" s="861"/>
      <c r="O2" s="861"/>
      <c r="P2" s="861"/>
      <c r="Q2" s="861"/>
      <c r="R2" s="217" t="s">
        <v>213</v>
      </c>
    </row>
    <row r="3" spans="1:19" s="15" customFormat="1" ht="40.5" customHeight="1" x14ac:dyDescent="0.3">
      <c r="A3" s="25" t="s">
        <v>1</v>
      </c>
      <c r="B3" s="25"/>
      <c r="C3" s="913">
        <f>'Adresse + Ergebnis '!B5</f>
        <v>0</v>
      </c>
      <c r="D3" s="913"/>
      <c r="F3" s="869" t="s">
        <v>114</v>
      </c>
      <c r="G3" s="869"/>
      <c r="H3" s="868" t="str">
        <f>'Rindvieh, Schweine, Geflügel'!H3</f>
        <v xml:space="preserve"> </v>
      </c>
      <c r="I3" s="868"/>
      <c r="J3" s="868"/>
      <c r="K3" s="868"/>
      <c r="M3" s="224" t="s">
        <v>2</v>
      </c>
      <c r="N3" s="224"/>
      <c r="O3" s="224"/>
      <c r="P3" s="25"/>
      <c r="Q3" s="867">
        <f>'Rindvieh, Schweine, Geflügel'!Q3:R3</f>
        <v>222</v>
      </c>
      <c r="R3" s="868"/>
      <c r="S3" s="565"/>
    </row>
    <row r="4" spans="1:19" s="15" customFormat="1" ht="24" customHeight="1" x14ac:dyDescent="0.3">
      <c r="C4" s="23"/>
      <c r="D4" s="23"/>
      <c r="F4" s="221"/>
      <c r="H4" s="23"/>
      <c r="I4" s="107"/>
      <c r="J4" s="23"/>
      <c r="K4" s="107"/>
      <c r="M4" s="25" t="s">
        <v>34</v>
      </c>
      <c r="N4" s="25"/>
      <c r="O4" s="25"/>
      <c r="Q4" s="870">
        <f>'Adresse + Ergebnis '!B11</f>
        <v>0</v>
      </c>
      <c r="R4" s="870"/>
      <c r="S4" s="565"/>
    </row>
    <row r="5" spans="1:19" s="23" customFormat="1" ht="25.2" customHeight="1" x14ac:dyDescent="0.3">
      <c r="B5" s="15"/>
      <c r="D5" s="22"/>
      <c r="F5" s="15"/>
      <c r="I5" s="220"/>
      <c r="J5" s="221"/>
      <c r="K5" s="12"/>
      <c r="M5" s="224" t="s">
        <v>4</v>
      </c>
      <c r="N5" s="224"/>
      <c r="O5" s="224"/>
      <c r="Q5" s="911">
        <f>'Adresse + Ergebnis '!F11</f>
        <v>0</v>
      </c>
      <c r="R5" s="911"/>
      <c r="S5" s="566"/>
    </row>
    <row r="6" spans="1:19" s="15" customFormat="1" ht="25.2" customHeight="1" x14ac:dyDescent="0.5">
      <c r="A6" s="876" t="s">
        <v>33</v>
      </c>
      <c r="B6" s="910"/>
      <c r="C6" s="910"/>
      <c r="D6" s="910"/>
      <c r="E6" s="910"/>
      <c r="F6" s="910"/>
      <c r="G6" s="910"/>
      <c r="H6" s="910"/>
      <c r="I6" s="910"/>
      <c r="J6" s="910"/>
      <c r="K6" s="910"/>
      <c r="L6" s="23"/>
      <c r="P6" s="221"/>
      <c r="S6" s="565"/>
    </row>
    <row r="7" spans="1:19" ht="5.25" customHeight="1" thickBot="1" x14ac:dyDescent="0.3">
      <c r="M7" s="12"/>
      <c r="N7" s="12"/>
      <c r="O7" s="12"/>
      <c r="P7" s="12"/>
      <c r="Q7" s="12"/>
      <c r="R7" s="12"/>
    </row>
    <row r="8" spans="1:19" ht="60.75" customHeight="1" thickBot="1" x14ac:dyDescent="0.5">
      <c r="A8" s="895" t="s">
        <v>6</v>
      </c>
      <c r="B8" s="896"/>
      <c r="C8" s="306"/>
      <c r="D8" s="307"/>
      <c r="E8" s="308"/>
      <c r="F8" s="180" t="s">
        <v>7</v>
      </c>
      <c r="G8" s="309" t="s">
        <v>53</v>
      </c>
      <c r="H8" s="617" t="s">
        <v>195</v>
      </c>
      <c r="I8" s="618" t="s">
        <v>196</v>
      </c>
      <c r="J8" s="257"/>
      <c r="K8" s="909"/>
      <c r="L8" s="882"/>
      <c r="M8" s="337" t="s">
        <v>312</v>
      </c>
      <c r="N8" s="608" t="s">
        <v>331</v>
      </c>
      <c r="O8" s="648" t="s">
        <v>323</v>
      </c>
      <c r="P8" s="311" t="s">
        <v>96</v>
      </c>
      <c r="Q8" s="489" t="s">
        <v>127</v>
      </c>
      <c r="R8" s="578" t="s">
        <v>317</v>
      </c>
    </row>
    <row r="9" spans="1:19" s="25" customFormat="1" ht="13.8" x14ac:dyDescent="0.25">
      <c r="A9" s="844" t="s">
        <v>74</v>
      </c>
      <c r="B9" s="845"/>
      <c r="C9" s="845"/>
      <c r="D9" s="313"/>
      <c r="E9" s="314"/>
      <c r="F9" s="37"/>
      <c r="G9" s="315" t="s">
        <v>60</v>
      </c>
      <c r="H9" s="405"/>
      <c r="I9" s="521"/>
      <c r="J9" s="316"/>
      <c r="K9" s="316"/>
      <c r="L9" s="316"/>
      <c r="M9" s="339">
        <v>0.7</v>
      </c>
      <c r="N9" s="610">
        <v>0.54</v>
      </c>
      <c r="O9" s="587">
        <f>(H9+I9)*N9</f>
        <v>0</v>
      </c>
      <c r="P9" s="428">
        <f>(H9+I9)*M9</f>
        <v>0</v>
      </c>
      <c r="Q9" s="501"/>
      <c r="R9" s="422">
        <f>(H9*'Grundlagen GRUD'!F33)/S9</f>
        <v>0</v>
      </c>
      <c r="S9" s="567">
        <v>0.8</v>
      </c>
    </row>
    <row r="10" spans="1:19" s="25" customFormat="1" ht="13.8" x14ac:dyDescent="0.25">
      <c r="A10" s="720" t="s">
        <v>263</v>
      </c>
      <c r="B10" s="732"/>
      <c r="C10" s="732"/>
      <c r="D10" s="320"/>
      <c r="E10" s="321"/>
      <c r="F10" s="39"/>
      <c r="G10" s="322" t="s">
        <v>60</v>
      </c>
      <c r="H10" s="401"/>
      <c r="I10" s="397"/>
      <c r="J10" s="12"/>
      <c r="K10" s="12"/>
      <c r="L10" s="12"/>
      <c r="M10" s="340">
        <v>1</v>
      </c>
      <c r="N10" s="594">
        <v>0.69</v>
      </c>
      <c r="O10" s="587">
        <f>(H10+I10)*N10</f>
        <v>0</v>
      </c>
      <c r="P10" s="428">
        <f>(H10+I10)*M10</f>
        <v>0</v>
      </c>
      <c r="Q10" s="502"/>
      <c r="R10" s="422">
        <f>(H10*'Grundlagen GRUD'!F34)/S10</f>
        <v>0</v>
      </c>
      <c r="S10" s="567">
        <v>0.8</v>
      </c>
    </row>
    <row r="11" spans="1:19" s="25" customFormat="1" ht="13.8" x14ac:dyDescent="0.25">
      <c r="A11" s="720" t="s">
        <v>269</v>
      </c>
      <c r="B11" s="732"/>
      <c r="C11" s="324"/>
      <c r="D11" s="320"/>
      <c r="E11" s="321"/>
      <c r="F11" s="39"/>
      <c r="G11" s="322" t="s">
        <v>60</v>
      </c>
      <c r="H11" s="401"/>
      <c r="I11" s="397"/>
      <c r="J11" s="12"/>
      <c r="K11" s="12"/>
      <c r="L11" s="12"/>
      <c r="M11" s="340">
        <v>0.5</v>
      </c>
      <c r="N11" s="594">
        <v>0.47</v>
      </c>
      <c r="O11" s="587">
        <f>(H11+I11)*N11</f>
        <v>0</v>
      </c>
      <c r="P11" s="428">
        <f>(H11+I11)*M11</f>
        <v>0</v>
      </c>
      <c r="Q11" s="502"/>
      <c r="R11" s="422">
        <f>(H11*'Grundlagen GRUD'!F35)/S11</f>
        <v>0</v>
      </c>
      <c r="S11" s="567">
        <v>0.8</v>
      </c>
    </row>
    <row r="12" spans="1:19" s="25" customFormat="1" ht="13.8" x14ac:dyDescent="0.25">
      <c r="A12" s="720" t="s">
        <v>73</v>
      </c>
      <c r="B12" s="732"/>
      <c r="C12" s="324"/>
      <c r="D12" s="320"/>
      <c r="E12" s="321"/>
      <c r="F12" s="39"/>
      <c r="G12" s="322" t="s">
        <v>60</v>
      </c>
      <c r="H12" s="401"/>
      <c r="I12" s="397"/>
      <c r="J12" s="12"/>
      <c r="K12" s="12"/>
      <c r="L12" s="12"/>
      <c r="M12" s="340">
        <v>0.3</v>
      </c>
      <c r="N12" s="594">
        <v>0.19</v>
      </c>
      <c r="O12" s="587">
        <f>(H12+I12)*N12</f>
        <v>0</v>
      </c>
      <c r="P12" s="428">
        <f>(H12+I12)*M12</f>
        <v>0</v>
      </c>
      <c r="Q12" s="502"/>
      <c r="R12" s="422">
        <f>(H12*'Grundlagen GRUD'!F32)/S12</f>
        <v>0</v>
      </c>
      <c r="S12" s="567">
        <v>0.8</v>
      </c>
    </row>
    <row r="13" spans="1:19" s="25" customFormat="1" ht="14.4" thickBot="1" x14ac:dyDescent="0.3">
      <c r="A13" s="720" t="s">
        <v>72</v>
      </c>
      <c r="B13" s="732"/>
      <c r="C13" s="324"/>
      <c r="D13" s="320"/>
      <c r="E13" s="321"/>
      <c r="F13" s="39"/>
      <c r="G13" s="325" t="s">
        <v>60</v>
      </c>
      <c r="H13" s="522"/>
      <c r="I13" s="523"/>
      <c r="J13" s="212"/>
      <c r="K13" s="212"/>
      <c r="L13" s="212"/>
      <c r="M13" s="605">
        <v>0.4</v>
      </c>
      <c r="N13" s="596">
        <v>0.31</v>
      </c>
      <c r="O13" s="587">
        <f>(H13+I13)*N13</f>
        <v>0</v>
      </c>
      <c r="P13" s="428">
        <f>(H13+I13)*M13</f>
        <v>0</v>
      </c>
      <c r="Q13" s="503"/>
      <c r="R13" s="422">
        <f>(H13*'Grundlagen GRUD'!F31)/S13</f>
        <v>0</v>
      </c>
      <c r="S13" s="567">
        <v>0.8</v>
      </c>
    </row>
    <row r="14" spans="1:19" s="24" customFormat="1" ht="15.75" customHeight="1" thickBot="1" x14ac:dyDescent="0.3">
      <c r="A14" s="326" t="s">
        <v>28</v>
      </c>
      <c r="B14" s="327"/>
      <c r="C14" s="328"/>
      <c r="D14" s="328"/>
      <c r="E14" s="329"/>
      <c r="F14" s="329"/>
      <c r="G14" s="329"/>
      <c r="H14" s="329"/>
      <c r="I14" s="329"/>
      <c r="J14" s="329"/>
      <c r="K14" s="329"/>
      <c r="L14" s="329"/>
      <c r="M14" s="583"/>
      <c r="N14" s="609"/>
      <c r="O14" s="589">
        <f>SUM(O9:O13)</f>
        <v>0</v>
      </c>
      <c r="P14" s="419">
        <f>SUM(P9:P13)</f>
        <v>0</v>
      </c>
      <c r="Q14" s="500">
        <f>SUM(Q9:Q13)</f>
        <v>0</v>
      </c>
      <c r="R14" s="423">
        <f>SUM(R9:R13)</f>
        <v>0</v>
      </c>
      <c r="S14" s="568"/>
    </row>
    <row r="15" spans="1:19" s="24" customFormat="1" ht="26.25" customHeight="1" thickBot="1" x14ac:dyDescent="0.3">
      <c r="C15" s="331"/>
      <c r="D15" s="331"/>
      <c r="E15" s="332"/>
      <c r="H15" s="332"/>
      <c r="M15" s="333"/>
      <c r="N15" s="333"/>
      <c r="O15" s="334"/>
      <c r="P15" s="334"/>
      <c r="Q15" s="334"/>
      <c r="R15" s="334"/>
      <c r="S15" s="568"/>
    </row>
    <row r="16" spans="1:19" ht="60.75" customHeight="1" thickBot="1" x14ac:dyDescent="0.5">
      <c r="A16" s="895" t="s">
        <v>90</v>
      </c>
      <c r="B16" s="896"/>
      <c r="C16" s="335"/>
      <c r="D16" s="336"/>
      <c r="E16" s="180"/>
      <c r="F16" s="180"/>
      <c r="G16" s="309" t="s">
        <v>53</v>
      </c>
      <c r="H16" s="617" t="s">
        <v>195</v>
      </c>
      <c r="I16" s="618" t="s">
        <v>196</v>
      </c>
      <c r="J16" s="262"/>
      <c r="K16" s="903"/>
      <c r="L16" s="904"/>
      <c r="M16" s="337" t="s">
        <v>312</v>
      </c>
      <c r="N16" s="608" t="s">
        <v>331</v>
      </c>
      <c r="O16" s="648" t="s">
        <v>323</v>
      </c>
      <c r="P16" s="338" t="s">
        <v>96</v>
      </c>
      <c r="Q16" s="312" t="s">
        <v>127</v>
      </c>
      <c r="R16" s="578" t="s">
        <v>318</v>
      </c>
      <c r="S16" s="564" t="s">
        <v>313</v>
      </c>
    </row>
    <row r="17" spans="1:21" s="25" customFormat="1" ht="13.8" x14ac:dyDescent="0.25">
      <c r="A17" s="844" t="s">
        <v>264</v>
      </c>
      <c r="B17" s="845"/>
      <c r="C17" s="324"/>
      <c r="D17" s="313"/>
      <c r="E17" s="37"/>
      <c r="F17" s="37"/>
      <c r="G17" s="315" t="s">
        <v>60</v>
      </c>
      <c r="H17" s="398"/>
      <c r="I17" s="398"/>
      <c r="J17" s="316"/>
      <c r="K17" s="316"/>
      <c r="L17" s="490"/>
      <c r="M17" s="339">
        <v>0.25</v>
      </c>
      <c r="N17" s="610">
        <v>0.22</v>
      </c>
      <c r="O17" s="602">
        <f>(H17+I17)*N17</f>
        <v>0</v>
      </c>
      <c r="P17" s="424">
        <f>(H17+I17)*M17</f>
        <v>0</v>
      </c>
      <c r="Q17" s="504"/>
      <c r="R17" s="422">
        <f>H17*'Grundlagen GRUD'!F39/S17</f>
        <v>0</v>
      </c>
      <c r="S17" s="567">
        <v>0.8</v>
      </c>
    </row>
    <row r="18" spans="1:21" s="25" customFormat="1" ht="13.8" x14ac:dyDescent="0.25">
      <c r="A18" s="720" t="s">
        <v>265</v>
      </c>
      <c r="B18" s="732"/>
      <c r="C18" s="324"/>
      <c r="D18" s="324"/>
      <c r="E18" s="39"/>
      <c r="F18" s="39"/>
      <c r="G18" s="322" t="s">
        <v>60</v>
      </c>
      <c r="H18" s="398"/>
      <c r="I18" s="398"/>
      <c r="J18" s="12"/>
      <c r="K18" s="12"/>
      <c r="L18" s="492"/>
      <c r="M18" s="340">
        <v>0.17</v>
      </c>
      <c r="N18" s="594">
        <v>0.15</v>
      </c>
      <c r="O18" s="653">
        <f>(H18+I18)*N18</f>
        <v>0</v>
      </c>
      <c r="P18" s="424">
        <f>(H18+I18)*M18</f>
        <v>0</v>
      </c>
      <c r="Q18" s="502"/>
      <c r="R18" s="422">
        <f>H18*'Grundlagen GRUD'!F38/S18</f>
        <v>0</v>
      </c>
      <c r="S18" s="567">
        <v>0.8</v>
      </c>
      <c r="U18" s="425">
        <f>(M18+P18)*T18</f>
        <v>0</v>
      </c>
    </row>
    <row r="19" spans="1:21" s="25" customFormat="1" ht="14.4" thickBot="1" x14ac:dyDescent="0.3">
      <c r="A19" s="898" t="s">
        <v>78</v>
      </c>
      <c r="B19" s="864"/>
      <c r="C19" s="341"/>
      <c r="D19" s="342"/>
      <c r="E19" s="39"/>
      <c r="F19" s="39"/>
      <c r="G19" s="325" t="s">
        <v>59</v>
      </c>
      <c r="H19" s="398"/>
      <c r="I19" s="398"/>
      <c r="J19" s="212"/>
      <c r="K19" s="212"/>
      <c r="L19" s="491"/>
      <c r="M19" s="340">
        <v>0.03</v>
      </c>
      <c r="N19" s="596">
        <v>0.02</v>
      </c>
      <c r="O19" s="654">
        <f>(H19+I19)*N19</f>
        <v>0</v>
      </c>
      <c r="P19" s="424">
        <f>(H19+I19)*M19</f>
        <v>0</v>
      </c>
      <c r="Q19" s="505"/>
      <c r="R19" s="422">
        <f>H19*'Grundlagen GRUD'!F41/S19</f>
        <v>0</v>
      </c>
      <c r="S19" s="567">
        <v>0.8</v>
      </c>
    </row>
    <row r="20" spans="1:21" s="24" customFormat="1" ht="15.75" customHeight="1" thickBot="1" x14ac:dyDescent="0.3">
      <c r="A20" s="326" t="s">
        <v>29</v>
      </c>
      <c r="B20" s="327"/>
      <c r="C20" s="328"/>
      <c r="D20" s="328"/>
      <c r="E20" s="329"/>
      <c r="F20" s="329"/>
      <c r="G20" s="329"/>
      <c r="H20" s="329"/>
      <c r="I20" s="329"/>
      <c r="J20" s="329"/>
      <c r="K20" s="329"/>
      <c r="L20" s="329"/>
      <c r="M20" s="584"/>
      <c r="N20" s="609"/>
      <c r="O20" s="611">
        <f>SUM(O17:O19)</f>
        <v>0</v>
      </c>
      <c r="P20" s="426">
        <f>SUM(P17:P19)</f>
        <v>0</v>
      </c>
      <c r="Q20" s="330">
        <f>SUM(Q17:Q19)</f>
        <v>0</v>
      </c>
      <c r="R20" s="423">
        <f>SUM(R17:R19)</f>
        <v>0</v>
      </c>
      <c r="S20" s="568"/>
    </row>
    <row r="21" spans="1:21" s="25" customFormat="1" ht="26.25" customHeight="1" thickBot="1" x14ac:dyDescent="0.3">
      <c r="B21" s="331"/>
      <c r="C21" s="343"/>
      <c r="D21" s="343"/>
      <c r="H21" s="344"/>
      <c r="L21" s="8"/>
      <c r="M21" s="345"/>
      <c r="N21" s="345"/>
      <c r="O21" s="649"/>
      <c r="P21" s="346"/>
      <c r="Q21" s="346"/>
      <c r="R21" s="346"/>
      <c r="S21" s="567"/>
    </row>
    <row r="22" spans="1:21" ht="60.75" customHeight="1" thickBot="1" x14ac:dyDescent="0.5">
      <c r="A22" s="895" t="s">
        <v>23</v>
      </c>
      <c r="B22" s="896"/>
      <c r="C22" s="335"/>
      <c r="D22" s="336"/>
      <c r="E22" s="180"/>
      <c r="F22" s="180"/>
      <c r="G22" s="309" t="s">
        <v>53</v>
      </c>
      <c r="H22" s="617" t="s">
        <v>195</v>
      </c>
      <c r="I22" s="618" t="s">
        <v>196</v>
      </c>
      <c r="J22" s="262"/>
      <c r="K22" s="903"/>
      <c r="L22" s="904"/>
      <c r="M22" s="337" t="s">
        <v>312</v>
      </c>
      <c r="N22" s="608" t="s">
        <v>331</v>
      </c>
      <c r="O22" s="648" t="s">
        <v>323</v>
      </c>
      <c r="P22" s="311" t="s">
        <v>96</v>
      </c>
      <c r="Q22" s="312" t="s">
        <v>127</v>
      </c>
      <c r="R22" s="578" t="s">
        <v>317</v>
      </c>
      <c r="S22" s="564" t="s">
        <v>313</v>
      </c>
    </row>
    <row r="23" spans="1:21" s="25" customFormat="1" ht="13.8" x14ac:dyDescent="0.25">
      <c r="A23" s="907" t="s">
        <v>266</v>
      </c>
      <c r="B23" s="908"/>
      <c r="C23" s="313"/>
      <c r="D23" s="908"/>
      <c r="E23" s="908"/>
      <c r="F23" s="37"/>
      <c r="G23" s="315" t="s">
        <v>60</v>
      </c>
      <c r="H23" s="398"/>
      <c r="I23" s="398"/>
      <c r="J23" s="65"/>
      <c r="K23" s="65"/>
      <c r="L23" s="497"/>
      <c r="M23" s="339">
        <v>0.2</v>
      </c>
      <c r="N23" s="652">
        <v>0.19</v>
      </c>
      <c r="O23" s="587">
        <f>(H23+I23)*N23</f>
        <v>0</v>
      </c>
      <c r="P23" s="428">
        <f>(H23+I23)*M23</f>
        <v>0</v>
      </c>
      <c r="Q23" s="501"/>
      <c r="R23" s="422">
        <f>H23*'Grundlagen GRUD'!F37/S23</f>
        <v>0</v>
      </c>
      <c r="S23" s="567">
        <v>0.8</v>
      </c>
    </row>
    <row r="24" spans="1:21" s="25" customFormat="1" ht="13.8" x14ac:dyDescent="0.25">
      <c r="A24" s="720" t="s">
        <v>267</v>
      </c>
      <c r="B24" s="732"/>
      <c r="C24" s="320"/>
      <c r="D24" s="324"/>
      <c r="E24" s="39"/>
      <c r="F24" s="39"/>
      <c r="G24" s="325" t="s">
        <v>60</v>
      </c>
      <c r="H24" s="398"/>
      <c r="I24" s="398"/>
      <c r="L24" s="498"/>
      <c r="M24" s="347">
        <v>0.17</v>
      </c>
      <c r="N24" s="599">
        <v>0.16</v>
      </c>
      <c r="O24" s="587">
        <f>(H24+I24)*N24</f>
        <v>0</v>
      </c>
      <c r="P24" s="428">
        <f>(H24+I24)*M24</f>
        <v>0</v>
      </c>
      <c r="Q24" s="505"/>
      <c r="R24" s="422">
        <f>H24*'Grundlagen GRUD'!F40/S24</f>
        <v>0</v>
      </c>
      <c r="S24" s="567">
        <v>0.8</v>
      </c>
    </row>
    <row r="25" spans="1:21" s="25" customFormat="1" ht="14.4" thickBot="1" x14ac:dyDescent="0.3">
      <c r="A25" s="835" t="s">
        <v>197</v>
      </c>
      <c r="B25" s="836"/>
      <c r="C25" s="324"/>
      <c r="D25" s="342"/>
      <c r="E25" s="39"/>
      <c r="F25" s="39"/>
      <c r="G25" s="325" t="s">
        <v>59</v>
      </c>
      <c r="H25" s="398"/>
      <c r="I25" s="398"/>
      <c r="J25" s="94"/>
      <c r="K25" s="94"/>
      <c r="L25" s="499"/>
      <c r="M25" s="347">
        <v>0.03</v>
      </c>
      <c r="N25" s="612">
        <v>0.02</v>
      </c>
      <c r="O25" s="587">
        <f>(H25+I25)*N25</f>
        <v>0</v>
      </c>
      <c r="P25" s="428">
        <f>(H25+I25)*M25</f>
        <v>0</v>
      </c>
      <c r="Q25" s="505"/>
      <c r="R25" s="422">
        <f>H25*'Grundlagen GRUD'!F41/S25</f>
        <v>0</v>
      </c>
      <c r="S25" s="567">
        <v>0.8</v>
      </c>
    </row>
    <row r="26" spans="1:21" s="24" customFormat="1" ht="15.75" customHeight="1" thickBot="1" x14ac:dyDescent="0.3">
      <c r="A26" s="326" t="s">
        <v>30</v>
      </c>
      <c r="B26" s="327"/>
      <c r="C26" s="328"/>
      <c r="D26" s="328"/>
      <c r="E26" s="329"/>
      <c r="F26" s="329"/>
      <c r="G26" s="329"/>
      <c r="H26" s="329"/>
      <c r="I26" s="329"/>
      <c r="J26" s="329"/>
      <c r="K26" s="329"/>
      <c r="L26" s="329"/>
      <c r="M26" s="584"/>
      <c r="N26" s="584"/>
      <c r="O26" s="611">
        <f>SUM(O23:O25)</f>
        <v>0</v>
      </c>
      <c r="P26" s="419">
        <f>SUM(P23:P25)</f>
        <v>0</v>
      </c>
      <c r="Q26" s="330">
        <f>SUM(Q23:Q25)</f>
        <v>0</v>
      </c>
      <c r="R26" s="423">
        <f>SUM(R23:R25)</f>
        <v>0</v>
      </c>
      <c r="S26" s="568"/>
    </row>
    <row r="27" spans="1:21" s="24" customFormat="1" ht="27" customHeight="1" thickBot="1" x14ac:dyDescent="0.3">
      <c r="A27" s="348"/>
      <c r="B27" s="348"/>
      <c r="C27" s="331"/>
      <c r="D27" s="331"/>
      <c r="E27" s="332"/>
      <c r="F27" s="332"/>
      <c r="G27" s="332"/>
      <c r="H27" s="332"/>
      <c r="I27" s="332"/>
      <c r="J27" s="332"/>
      <c r="K27" s="332"/>
      <c r="L27" s="332"/>
      <c r="M27" s="349"/>
      <c r="N27" s="349"/>
      <c r="O27" s="650"/>
      <c r="P27" s="350"/>
      <c r="Q27" s="350"/>
      <c r="R27" s="350"/>
      <c r="S27" s="568"/>
    </row>
    <row r="28" spans="1:21" ht="60.75" customHeight="1" thickBot="1" x14ac:dyDescent="0.5">
      <c r="A28" s="895" t="s">
        <v>26</v>
      </c>
      <c r="B28" s="896"/>
      <c r="C28" s="335"/>
      <c r="D28" s="336"/>
      <c r="E28" s="180"/>
      <c r="F28" s="180"/>
      <c r="G28" s="309" t="s">
        <v>53</v>
      </c>
      <c r="H28" s="310" t="s">
        <v>195</v>
      </c>
      <c r="I28" s="351" t="s">
        <v>196</v>
      </c>
      <c r="J28" s="905"/>
      <c r="K28" s="882"/>
      <c r="L28" s="906"/>
      <c r="M28" s="337" t="s">
        <v>312</v>
      </c>
      <c r="N28" s="608" t="s">
        <v>331</v>
      </c>
      <c r="O28" s="648" t="s">
        <v>323</v>
      </c>
      <c r="P28" s="338" t="s">
        <v>96</v>
      </c>
      <c r="Q28" s="312" t="s">
        <v>127</v>
      </c>
      <c r="R28" s="578" t="s">
        <v>317</v>
      </c>
    </row>
    <row r="29" spans="1:21" s="25" customFormat="1" ht="13.8" x14ac:dyDescent="0.25">
      <c r="A29" s="720" t="s">
        <v>187</v>
      </c>
      <c r="B29" s="732"/>
      <c r="C29" s="899"/>
      <c r="D29" s="899"/>
      <c r="E29" s="899"/>
      <c r="F29" s="37"/>
      <c r="G29" s="322" t="s">
        <v>77</v>
      </c>
      <c r="H29" s="398"/>
      <c r="I29" s="464"/>
      <c r="J29" s="316"/>
      <c r="K29" s="883"/>
      <c r="L29" s="884"/>
      <c r="M29" s="339">
        <v>3.4</v>
      </c>
      <c r="N29" s="613">
        <v>3.38</v>
      </c>
      <c r="O29" s="602">
        <f>(H29+I29)*N29</f>
        <v>0</v>
      </c>
      <c r="P29" s="424">
        <f>(H29+I29)*M29</f>
        <v>0</v>
      </c>
      <c r="Q29" s="318">
        <f>I29*'Grundlagen GRUD'!G68</f>
        <v>0</v>
      </c>
      <c r="R29" s="422">
        <f>H29*'Grundlagen GRUD'!F68/S29</f>
        <v>0</v>
      </c>
      <c r="S29" s="567">
        <v>0.8</v>
      </c>
    </row>
    <row r="30" spans="1:21" s="25" customFormat="1" ht="14.4" thickBot="1" x14ac:dyDescent="0.3">
      <c r="A30" s="900" t="s">
        <v>188</v>
      </c>
      <c r="B30" s="901"/>
      <c r="C30" s="902"/>
      <c r="D30" s="902"/>
      <c r="E30" s="902"/>
      <c r="F30" s="39"/>
      <c r="G30" s="322" t="s">
        <v>77</v>
      </c>
      <c r="H30" s="398"/>
      <c r="I30" s="406"/>
      <c r="K30" s="860"/>
      <c r="L30" s="885"/>
      <c r="M30" s="340">
        <v>1.1000000000000001</v>
      </c>
      <c r="N30" s="614">
        <v>1.06</v>
      </c>
      <c r="O30" s="654">
        <f>(H30+I30)*N30</f>
        <v>0</v>
      </c>
      <c r="P30" s="424">
        <f>(H30+I30)*M30</f>
        <v>0</v>
      </c>
      <c r="Q30" s="319">
        <f>I30*'Grundlagen GRUD'!G69</f>
        <v>0</v>
      </c>
      <c r="R30" s="422">
        <f>H30*'Grundlagen GRUD'!F69/S30</f>
        <v>0</v>
      </c>
      <c r="S30" s="567">
        <v>0.8</v>
      </c>
    </row>
    <row r="31" spans="1:21" s="24" customFormat="1" ht="15.75" customHeight="1" thickBot="1" x14ac:dyDescent="0.3">
      <c r="A31" s="326" t="s">
        <v>194</v>
      </c>
      <c r="B31" s="327"/>
      <c r="C31" s="328"/>
      <c r="D31" s="328"/>
      <c r="E31" s="329"/>
      <c r="F31" s="329"/>
      <c r="G31" s="329"/>
      <c r="H31" s="329"/>
      <c r="I31" s="329"/>
      <c r="J31" s="329"/>
      <c r="K31" s="329"/>
      <c r="L31" s="329"/>
      <c r="M31" s="584"/>
      <c r="N31" s="616"/>
      <c r="O31" s="611">
        <f>SUM(O29:O30)</f>
        <v>0</v>
      </c>
      <c r="P31" s="426">
        <f>SUM(P29:P30)</f>
        <v>0</v>
      </c>
      <c r="Q31" s="330">
        <f>SUM(Q29:Q30)</f>
        <v>0</v>
      </c>
      <c r="R31" s="423">
        <f>SUM(R29:R30)</f>
        <v>0</v>
      </c>
      <c r="S31" s="568"/>
    </row>
    <row r="32" spans="1:21" ht="27" customHeight="1" thickBot="1" x14ac:dyDescent="0.3">
      <c r="O32" s="55"/>
    </row>
    <row r="33" spans="1:256" ht="61.5" customHeight="1" thickBot="1" x14ac:dyDescent="0.5">
      <c r="A33" s="895" t="s">
        <v>186</v>
      </c>
      <c r="B33" s="896"/>
      <c r="C33" s="896"/>
      <c r="D33" s="896"/>
      <c r="E33" s="896"/>
      <c r="F33" s="897"/>
      <c r="G33" s="309" t="s">
        <v>53</v>
      </c>
      <c r="H33" s="617" t="s">
        <v>195</v>
      </c>
      <c r="I33" s="352"/>
      <c r="J33" s="886"/>
      <c r="K33" s="887"/>
      <c r="L33" s="888"/>
      <c r="M33" s="337" t="s">
        <v>312</v>
      </c>
      <c r="N33" s="590" t="s">
        <v>331</v>
      </c>
      <c r="O33" s="648" t="s">
        <v>323</v>
      </c>
      <c r="P33" s="338" t="s">
        <v>96</v>
      </c>
      <c r="Q33" s="312"/>
      <c r="R33" s="578" t="s">
        <v>317</v>
      </c>
    </row>
    <row r="34" spans="1:256" s="90" customFormat="1" ht="15" customHeight="1" x14ac:dyDescent="0.25">
      <c r="A34" s="844" t="s">
        <v>84</v>
      </c>
      <c r="B34" s="845"/>
      <c r="C34" s="324"/>
      <c r="D34" s="324"/>
      <c r="E34" s="37"/>
      <c r="F34" s="37"/>
      <c r="G34" s="315" t="s">
        <v>60</v>
      </c>
      <c r="H34" s="398"/>
      <c r="I34" s="353"/>
      <c r="J34" s="316"/>
      <c r="K34" s="889"/>
      <c r="L34" s="890"/>
      <c r="M34" s="339">
        <v>0.8</v>
      </c>
      <c r="N34" s="613">
        <v>0.71</v>
      </c>
      <c r="O34" s="602">
        <f t="shared" ref="O34:O41" si="0">(H34+I34)*N34</f>
        <v>0</v>
      </c>
      <c r="P34" s="424">
        <f>(H34+L34)*M34</f>
        <v>0</v>
      </c>
      <c r="Q34" s="354"/>
      <c r="R34" s="422">
        <f>H34*'Grundlagen GRUD'!F57/S34</f>
        <v>0</v>
      </c>
      <c r="S34" s="567">
        <v>0.8</v>
      </c>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c r="GR34" s="25"/>
      <c r="GS34" s="25"/>
      <c r="GT34" s="25"/>
      <c r="GU34" s="25"/>
      <c r="GV34" s="25"/>
      <c r="GW34" s="25"/>
      <c r="GX34" s="25"/>
      <c r="GY34" s="25"/>
      <c r="GZ34" s="25"/>
      <c r="HA34" s="25"/>
      <c r="HB34" s="25"/>
      <c r="HC34" s="25"/>
      <c r="HD34" s="25"/>
      <c r="HE34" s="25"/>
      <c r="HF34" s="25"/>
      <c r="HG34" s="25"/>
      <c r="HH34" s="25"/>
      <c r="HI34" s="25"/>
      <c r="HJ34" s="25"/>
      <c r="HK34" s="25"/>
      <c r="HL34" s="25"/>
      <c r="HM34" s="25"/>
      <c r="HN34" s="25"/>
      <c r="HO34" s="25"/>
      <c r="HP34" s="25"/>
      <c r="HQ34" s="25"/>
      <c r="HR34" s="25"/>
      <c r="HS34" s="25"/>
      <c r="HT34" s="25"/>
      <c r="HU34" s="25"/>
      <c r="HV34" s="25"/>
      <c r="HW34" s="25"/>
      <c r="HX34" s="25"/>
      <c r="HY34" s="25"/>
      <c r="HZ34" s="25"/>
      <c r="IA34" s="25"/>
      <c r="IB34" s="25"/>
      <c r="IC34" s="25"/>
      <c r="ID34" s="25"/>
      <c r="IE34" s="25"/>
      <c r="IF34" s="25"/>
      <c r="IG34" s="25"/>
      <c r="IH34" s="25"/>
      <c r="II34" s="25"/>
      <c r="IJ34" s="25"/>
      <c r="IK34" s="25"/>
      <c r="IL34" s="25"/>
      <c r="IM34" s="25"/>
      <c r="IN34" s="25"/>
      <c r="IO34" s="25"/>
      <c r="IP34" s="25"/>
      <c r="IQ34" s="25"/>
      <c r="IR34" s="25"/>
      <c r="IS34" s="25"/>
      <c r="IT34" s="25"/>
      <c r="IU34" s="25"/>
      <c r="IV34" s="25"/>
    </row>
    <row r="35" spans="1:256" s="25" customFormat="1" ht="13.8" x14ac:dyDescent="0.25">
      <c r="A35" s="720" t="s">
        <v>85</v>
      </c>
      <c r="B35" s="732"/>
      <c r="C35" s="324"/>
      <c r="D35" s="324"/>
      <c r="E35" s="39"/>
      <c r="F35" s="39"/>
      <c r="G35" s="322" t="s">
        <v>60</v>
      </c>
      <c r="H35" s="398"/>
      <c r="I35" s="323"/>
      <c r="J35" s="12"/>
      <c r="K35" s="891"/>
      <c r="L35" s="892"/>
      <c r="M35" s="340">
        <v>0.4</v>
      </c>
      <c r="N35" s="615">
        <v>0.24</v>
      </c>
      <c r="O35" s="653">
        <f t="shared" si="0"/>
        <v>0</v>
      </c>
      <c r="P35" s="424">
        <f>(H35+L35)*M35</f>
        <v>0</v>
      </c>
      <c r="Q35" s="355"/>
      <c r="R35" s="422">
        <f>H35*'Grundlagen GRUD'!F58/S35</f>
        <v>0</v>
      </c>
      <c r="S35" s="567">
        <v>0.8</v>
      </c>
    </row>
    <row r="36" spans="1:256" s="25" customFormat="1" ht="13.8" x14ac:dyDescent="0.25">
      <c r="A36" s="720" t="s">
        <v>86</v>
      </c>
      <c r="B36" s="732"/>
      <c r="C36" s="324"/>
      <c r="D36" s="324"/>
      <c r="E36" s="39"/>
      <c r="F36" s="39"/>
      <c r="G36" s="322" t="s">
        <v>60</v>
      </c>
      <c r="H36" s="398"/>
      <c r="I36" s="323"/>
      <c r="J36" s="12"/>
      <c r="K36" s="891"/>
      <c r="L36" s="892"/>
      <c r="M36" s="340">
        <v>0.1</v>
      </c>
      <c r="N36" s="615">
        <v>0.1</v>
      </c>
      <c r="O36" s="653">
        <f t="shared" si="0"/>
        <v>0</v>
      </c>
      <c r="P36" s="424">
        <f t="shared" ref="P36:P41" si="1">(H36+L36)*M36</f>
        <v>0</v>
      </c>
      <c r="Q36" s="355"/>
      <c r="R36" s="422">
        <f>H36*'Grundlagen GRUD'!F59/S36</f>
        <v>0</v>
      </c>
      <c r="S36" s="567">
        <v>0.8</v>
      </c>
    </row>
    <row r="37" spans="1:256" s="25" customFormat="1" ht="13.8" x14ac:dyDescent="0.25">
      <c r="A37" s="720" t="s">
        <v>79</v>
      </c>
      <c r="B37" s="732"/>
      <c r="C37" s="324"/>
      <c r="D37" s="324"/>
      <c r="E37" s="39"/>
      <c r="F37" s="39"/>
      <c r="G37" s="322" t="s">
        <v>60</v>
      </c>
      <c r="H37" s="398"/>
      <c r="I37" s="323"/>
      <c r="J37" s="12"/>
      <c r="K37" s="891"/>
      <c r="L37" s="892"/>
      <c r="M37" s="340">
        <v>0.2</v>
      </c>
      <c r="N37" s="615">
        <v>0.2</v>
      </c>
      <c r="O37" s="653">
        <f t="shared" si="0"/>
        <v>0</v>
      </c>
      <c r="P37" s="424">
        <f t="shared" si="1"/>
        <v>0</v>
      </c>
      <c r="Q37" s="355"/>
      <c r="R37" s="422">
        <f>H37*'Grundlagen GRUD'!F60/S37</f>
        <v>0</v>
      </c>
      <c r="S37" s="567">
        <v>0.8</v>
      </c>
    </row>
    <row r="38" spans="1:256" s="25" customFormat="1" ht="13.8" x14ac:dyDescent="0.25">
      <c r="A38" s="720" t="s">
        <v>80</v>
      </c>
      <c r="B38" s="732"/>
      <c r="C38" s="324"/>
      <c r="D38" s="324"/>
      <c r="E38" s="39"/>
      <c r="F38" s="39"/>
      <c r="G38" s="322" t="s">
        <v>60</v>
      </c>
      <c r="H38" s="398"/>
      <c r="I38" s="323"/>
      <c r="J38" s="12"/>
      <c r="K38" s="891"/>
      <c r="L38" s="892"/>
      <c r="M38" s="340">
        <v>0.17</v>
      </c>
      <c r="N38" s="615">
        <v>0.17</v>
      </c>
      <c r="O38" s="653">
        <f t="shared" si="0"/>
        <v>0</v>
      </c>
      <c r="P38" s="424">
        <f t="shared" si="1"/>
        <v>0</v>
      </c>
      <c r="Q38" s="355"/>
      <c r="R38" s="422">
        <f>H38*'Grundlagen GRUD'!F61/S38</f>
        <v>0</v>
      </c>
      <c r="S38" s="567">
        <v>0.8</v>
      </c>
    </row>
    <row r="39" spans="1:256" s="25" customFormat="1" ht="13.8" x14ac:dyDescent="0.25">
      <c r="A39" s="720" t="s">
        <v>81</v>
      </c>
      <c r="B39" s="732"/>
      <c r="C39" s="324"/>
      <c r="D39" s="324"/>
      <c r="E39" s="39"/>
      <c r="F39" s="39"/>
      <c r="G39" s="322" t="s">
        <v>60</v>
      </c>
      <c r="H39" s="398"/>
      <c r="I39" s="323"/>
      <c r="J39" s="12"/>
      <c r="K39" s="891"/>
      <c r="L39" s="892"/>
      <c r="M39" s="340">
        <v>0.11</v>
      </c>
      <c r="N39" s="615">
        <v>0.11</v>
      </c>
      <c r="O39" s="653">
        <f t="shared" si="0"/>
        <v>0</v>
      </c>
      <c r="P39" s="424">
        <f t="shared" si="1"/>
        <v>0</v>
      </c>
      <c r="Q39" s="355"/>
      <c r="R39" s="422">
        <f>H39*'Grundlagen GRUD'!F62/S39</f>
        <v>0</v>
      </c>
      <c r="S39" s="567">
        <v>0.8</v>
      </c>
    </row>
    <row r="40" spans="1:256" s="25" customFormat="1" ht="13.8" x14ac:dyDescent="0.25">
      <c r="A40" s="720" t="s">
        <v>82</v>
      </c>
      <c r="B40" s="732"/>
      <c r="C40" s="324"/>
      <c r="D40" s="324"/>
      <c r="E40" s="39"/>
      <c r="F40" s="39"/>
      <c r="G40" s="322" t="s">
        <v>60</v>
      </c>
      <c r="H40" s="398"/>
      <c r="I40" s="323"/>
      <c r="J40" s="12"/>
      <c r="K40" s="891"/>
      <c r="L40" s="892"/>
      <c r="M40" s="340">
        <v>0.11</v>
      </c>
      <c r="N40" s="615">
        <v>0.11</v>
      </c>
      <c r="O40" s="653">
        <f t="shared" si="0"/>
        <v>0</v>
      </c>
      <c r="P40" s="424">
        <f t="shared" si="1"/>
        <v>0</v>
      </c>
      <c r="Q40" s="355"/>
      <c r="R40" s="422">
        <f>H40*'Grundlagen GRUD'!F63/S40</f>
        <v>0</v>
      </c>
      <c r="S40" s="567">
        <v>0.8</v>
      </c>
    </row>
    <row r="41" spans="1:256" s="25" customFormat="1" ht="14.4" thickBot="1" x14ac:dyDescent="0.3">
      <c r="A41" s="898" t="s">
        <v>83</v>
      </c>
      <c r="B41" s="864"/>
      <c r="C41" s="343"/>
      <c r="D41" s="343"/>
      <c r="E41" s="70"/>
      <c r="F41" s="70"/>
      <c r="G41" s="325" t="s">
        <v>60</v>
      </c>
      <c r="H41" s="398"/>
      <c r="I41" s="323"/>
      <c r="J41" s="12"/>
      <c r="K41" s="893"/>
      <c r="L41" s="894"/>
      <c r="M41" s="356">
        <v>7.0000000000000007E-2</v>
      </c>
      <c r="N41" s="614">
        <v>7.0000000000000007E-2</v>
      </c>
      <c r="O41" s="654">
        <f t="shared" si="0"/>
        <v>0</v>
      </c>
      <c r="P41" s="424">
        <f t="shared" si="1"/>
        <v>0</v>
      </c>
      <c r="Q41" s="355"/>
      <c r="R41" s="422">
        <f>H41*'Grundlagen GRUD'!F64/S41</f>
        <v>0</v>
      </c>
      <c r="S41" s="567">
        <v>0.8</v>
      </c>
    </row>
    <row r="42" spans="1:256" s="24" customFormat="1" ht="15.75" customHeight="1" thickBot="1" x14ac:dyDescent="0.3">
      <c r="A42" s="880" t="s">
        <v>276</v>
      </c>
      <c r="B42" s="881"/>
      <c r="C42" s="881"/>
      <c r="D42" s="882"/>
      <c r="E42" s="882"/>
      <c r="F42" s="882"/>
      <c r="G42" s="882"/>
      <c r="H42" s="882"/>
      <c r="I42" s="303"/>
      <c r="J42" s="303"/>
      <c r="K42" s="303"/>
      <c r="L42" s="303"/>
      <c r="M42" s="386"/>
      <c r="N42" s="588"/>
      <c r="O42" s="611">
        <f>SUM(O34:O41)</f>
        <v>0</v>
      </c>
      <c r="P42" s="426">
        <f>SUM(P34:P41)</f>
        <v>0</v>
      </c>
      <c r="Q42" s="330">
        <f>SUM(Q34:Q41)</f>
        <v>0</v>
      </c>
      <c r="R42" s="423">
        <f>SUM(R34:R41)</f>
        <v>0</v>
      </c>
      <c r="S42" s="568"/>
    </row>
  </sheetData>
  <sheetProtection algorithmName="SHA-512" hashValue="kUGoEkjQqis5aLes5nqq9ovKkrIJAxqPFNH7oOi1I5WXNbnnCnmE//cZQpxWE8Rg/1GYKNTFF/tXllk5/VqsfQ==" saltValue="l/D+R1+iQ9tppQCvSnSfrw==" spinCount="100000" sheet="1" selectLockedCells="1"/>
  <mergeCells count="45">
    <mergeCell ref="M1:R1"/>
    <mergeCell ref="A6:K6"/>
    <mergeCell ref="A8:B8"/>
    <mergeCell ref="M2:Q2"/>
    <mergeCell ref="Q5:R5"/>
    <mergeCell ref="A2:L2"/>
    <mergeCell ref="C3:D3"/>
    <mergeCell ref="H3:K3"/>
    <mergeCell ref="Q3:R3"/>
    <mergeCell ref="F3:G3"/>
    <mergeCell ref="A11:B11"/>
    <mergeCell ref="A12:B12"/>
    <mergeCell ref="A13:B13"/>
    <mergeCell ref="Q4:R4"/>
    <mergeCell ref="A9:C9"/>
    <mergeCell ref="A10:C10"/>
    <mergeCell ref="K8:L8"/>
    <mergeCell ref="K16:L16"/>
    <mergeCell ref="J28:L28"/>
    <mergeCell ref="K22:L22"/>
    <mergeCell ref="A23:B23"/>
    <mergeCell ref="A24:B24"/>
    <mergeCell ref="D23:E23"/>
    <mergeCell ref="A28:B28"/>
    <mergeCell ref="A25:B25"/>
    <mergeCell ref="A18:B18"/>
    <mergeCell ref="A19:B19"/>
    <mergeCell ref="A16:B16"/>
    <mergeCell ref="A22:B22"/>
    <mergeCell ref="A17:B17"/>
    <mergeCell ref="A42:H42"/>
    <mergeCell ref="K29:L30"/>
    <mergeCell ref="J33:L33"/>
    <mergeCell ref="K34:L41"/>
    <mergeCell ref="A39:B39"/>
    <mergeCell ref="A40:B40"/>
    <mergeCell ref="A34:B34"/>
    <mergeCell ref="A33:F33"/>
    <mergeCell ref="A37:B37"/>
    <mergeCell ref="A41:B41"/>
    <mergeCell ref="A29:E29"/>
    <mergeCell ref="A30:E30"/>
    <mergeCell ref="A35:B35"/>
    <mergeCell ref="A36:B36"/>
    <mergeCell ref="A38:B38"/>
  </mergeCells>
  <phoneticPr fontId="0" type="noConversion"/>
  <dataValidations count="2">
    <dataValidation type="whole" allowBlank="1" showInputMessage="1" showErrorMessage="1" errorTitle="Ungültiger Wert" error="Bitte geben Sie eine gültige Anzahl ein." sqref="H9:I13 H17:I19 H23:I25 H34:H41" xr:uid="{00000000-0002-0000-0200-000000000000}">
      <formula1>0</formula1>
      <formula2>9999</formula2>
    </dataValidation>
    <dataValidation type="decimal" allowBlank="1" showInputMessage="1" showErrorMessage="1" errorTitle="Ungültiger Wert" error="Bitte geben Sie eine gültige Anzahl ein." sqref="H29:I30" xr:uid="{00000000-0002-0000-0200-000001000000}">
      <formula1>0</formula1>
      <formula2>9999</formula2>
    </dataValidation>
  </dataValidations>
  <printOptions horizontalCentered="1"/>
  <pageMargins left="0.39370078740157483" right="0.39370078740157483" top="0.47244094488188981" bottom="0.61" header="0.31496062992125984" footer="0.31496062992125984"/>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tabColor indexed="10"/>
  </sheetPr>
  <dimension ref="A1:X56"/>
  <sheetViews>
    <sheetView showGridLines="0" showZeros="0" zoomScale="80" zoomScaleNormal="80" zoomScalePageLayoutView="25" workbookViewId="0">
      <selection activeCell="D13" sqref="D13"/>
    </sheetView>
  </sheetViews>
  <sheetFormatPr baseColWidth="10" defaultColWidth="11.44140625" defaultRowHeight="13.2" x14ac:dyDescent="0.25"/>
  <cols>
    <col min="1" max="1" width="1.5546875" style="8" customWidth="1"/>
    <col min="2" max="2" width="18.44140625" style="8" customWidth="1"/>
    <col min="3" max="3" width="13" style="8" customWidth="1"/>
    <col min="4" max="4" width="9.44140625" style="8" customWidth="1"/>
    <col min="5" max="5" width="10.88671875" style="8" customWidth="1"/>
    <col min="6" max="6" width="6.88671875" style="8" customWidth="1"/>
    <col min="7" max="9" width="6.44140625" style="8" customWidth="1"/>
    <col min="10" max="10" width="8" style="8" customWidth="1"/>
    <col min="11" max="11" width="10.5546875" style="8" customWidth="1"/>
    <col min="12" max="12" width="3.6640625" style="108" customWidth="1"/>
    <col min="13" max="13" width="11.6640625" style="8" customWidth="1"/>
    <col min="14" max="14" width="9.33203125" style="8" customWidth="1"/>
    <col min="15" max="15" width="9.6640625" style="8" customWidth="1"/>
    <col min="16" max="16" width="13.6640625" style="104" customWidth="1"/>
    <col min="17" max="19" width="11.44140625" style="535" hidden="1" customWidth="1"/>
    <col min="20" max="20" width="13.109375" style="535" hidden="1" customWidth="1"/>
    <col min="21" max="23" width="11.44140625" style="535" hidden="1" customWidth="1"/>
    <col min="24" max="24" width="11.44140625" style="104" customWidth="1"/>
    <col min="25" max="16384" width="11.44140625" style="8"/>
  </cols>
  <sheetData>
    <row r="1" spans="1:24" ht="72" customHeight="1" thickBot="1" x14ac:dyDescent="0.45">
      <c r="A1" s="258"/>
      <c r="B1" s="211"/>
      <c r="C1" s="30"/>
      <c r="D1" s="30"/>
      <c r="E1" s="30"/>
      <c r="F1" s="30"/>
      <c r="G1" s="30"/>
      <c r="H1" s="30"/>
      <c r="I1" s="211"/>
      <c r="J1" s="212"/>
      <c r="K1" s="212"/>
      <c r="L1" s="213" t="str">
        <f>'Adresse + Ergebnis '!A3</f>
        <v xml:space="preserve">Grundlage: GRUD 2017 </v>
      </c>
      <c r="M1" s="30"/>
      <c r="N1" s="30"/>
      <c r="O1" s="30"/>
    </row>
    <row r="2" spans="1:24" ht="41.25" customHeight="1" x14ac:dyDescent="0.6">
      <c r="B2" s="214" t="s">
        <v>0</v>
      </c>
      <c r="C2" s="215"/>
      <c r="D2" s="215"/>
      <c r="E2" s="215"/>
      <c r="F2" s="215"/>
      <c r="G2" s="215"/>
      <c r="H2" s="215"/>
      <c r="I2" s="215"/>
      <c r="J2" s="215"/>
      <c r="K2" s="215"/>
      <c r="L2" s="861">
        <f>'Adresse + Ergebnis '!N2</f>
        <v>0</v>
      </c>
      <c r="M2" s="965"/>
      <c r="N2" s="216"/>
      <c r="O2" s="217" t="s">
        <v>214</v>
      </c>
    </row>
    <row r="3" spans="1:24" s="15" customFormat="1" ht="39" customHeight="1" x14ac:dyDescent="0.3">
      <c r="B3" s="25" t="s">
        <v>1</v>
      </c>
      <c r="C3" s="932">
        <f>'Adresse + Ergebnis '!B5</f>
        <v>0</v>
      </c>
      <c r="D3" s="932"/>
      <c r="F3" s="942" t="s">
        <v>268</v>
      </c>
      <c r="G3" s="943"/>
      <c r="H3" s="868" t="str">
        <f>'Diverse Tiere'!H3:K3</f>
        <v xml:space="preserve"> </v>
      </c>
      <c r="I3" s="868"/>
      <c r="J3" s="868"/>
      <c r="K3" s="868"/>
      <c r="L3" s="224" t="s">
        <v>2</v>
      </c>
      <c r="N3" s="867">
        <f>'Diverse Tiere'!Q3</f>
        <v>222</v>
      </c>
      <c r="O3" s="867"/>
      <c r="P3" s="219"/>
      <c r="Q3" s="536"/>
      <c r="R3" s="536"/>
      <c r="S3" s="536"/>
      <c r="T3" s="536"/>
      <c r="U3" s="536"/>
      <c r="V3" s="536"/>
      <c r="W3" s="536"/>
      <c r="X3" s="219"/>
    </row>
    <row r="4" spans="1:24" s="23" customFormat="1" ht="20.25" customHeight="1" x14ac:dyDescent="0.3">
      <c r="B4" s="15"/>
      <c r="D4" s="22"/>
      <c r="H4" s="220"/>
      <c r="I4" s="221"/>
      <c r="J4" s="12"/>
      <c r="L4" s="222" t="s">
        <v>34</v>
      </c>
      <c r="N4" s="867">
        <f>'Adresse + Ergebnis '!B11</f>
        <v>0</v>
      </c>
      <c r="O4" s="867"/>
      <c r="P4" s="223"/>
      <c r="Q4" s="537"/>
      <c r="R4" s="537"/>
      <c r="S4" s="537"/>
      <c r="T4" s="537"/>
      <c r="U4" s="537"/>
      <c r="V4" s="537"/>
      <c r="W4" s="537"/>
      <c r="X4" s="223"/>
    </row>
    <row r="5" spans="1:24" s="23" customFormat="1" ht="20.25" customHeight="1" x14ac:dyDescent="0.3">
      <c r="B5" s="15"/>
      <c r="D5" s="22"/>
      <c r="H5" s="220"/>
      <c r="I5" s="221"/>
      <c r="J5" s="12"/>
      <c r="L5" s="224" t="s">
        <v>4</v>
      </c>
      <c r="N5" s="966">
        <f>'Adresse + Ergebnis '!F11</f>
        <v>0</v>
      </c>
      <c r="O5" s="966"/>
      <c r="P5" s="223"/>
      <c r="Q5" s="537"/>
      <c r="R5" s="537"/>
      <c r="S5" s="537"/>
      <c r="T5" s="537"/>
      <c r="U5" s="537"/>
      <c r="V5" s="537"/>
      <c r="W5" s="537"/>
      <c r="X5" s="223"/>
    </row>
    <row r="6" spans="1:24" s="15" customFormat="1" ht="25.5" customHeight="1" x14ac:dyDescent="0.5">
      <c r="B6" s="225" t="s">
        <v>115</v>
      </c>
      <c r="C6" s="259"/>
      <c r="D6" s="259"/>
      <c r="E6" s="259"/>
      <c r="F6" s="259"/>
      <c r="G6" s="259"/>
      <c r="H6" s="259"/>
      <c r="I6" s="259"/>
      <c r="J6" s="22"/>
      <c r="K6" s="23"/>
      <c r="M6" s="12"/>
      <c r="N6" s="969"/>
      <c r="O6" s="969"/>
      <c r="P6" s="219"/>
      <c r="Q6" s="536"/>
      <c r="R6" s="536"/>
      <c r="S6" s="536"/>
      <c r="T6" s="536"/>
      <c r="U6" s="536"/>
      <c r="V6" s="536"/>
      <c r="W6" s="536"/>
      <c r="X6" s="219"/>
    </row>
    <row r="7" spans="1:24" ht="2.25" customHeight="1" thickBot="1" x14ac:dyDescent="0.3"/>
    <row r="8" spans="1:24" ht="37.5" customHeight="1" thickBot="1" x14ac:dyDescent="0.5">
      <c r="B8" s="260" t="s">
        <v>12</v>
      </c>
      <c r="C8" s="261"/>
      <c r="D8" s="180"/>
      <c r="E8" s="180"/>
      <c r="F8" s="101"/>
      <c r="G8" s="101"/>
      <c r="H8" s="180"/>
      <c r="I8" s="180"/>
      <c r="J8" s="180"/>
      <c r="K8" s="180"/>
      <c r="L8" s="262"/>
      <c r="M8" s="230"/>
      <c r="N8" s="967" t="s">
        <v>226</v>
      </c>
      <c r="O8" s="967"/>
    </row>
    <row r="9" spans="1:24" s="25" customFormat="1" ht="13.8" x14ac:dyDescent="0.25">
      <c r="B9" s="263" t="s">
        <v>5</v>
      </c>
      <c r="C9" s="90" t="s">
        <v>218</v>
      </c>
      <c r="D9" s="90"/>
      <c r="E9" s="90"/>
      <c r="F9" s="37"/>
      <c r="G9" s="37"/>
      <c r="H9" s="90"/>
      <c r="I9" s="90"/>
      <c r="J9" s="264"/>
      <c r="K9" s="955" t="s">
        <v>96</v>
      </c>
      <c r="L9" s="956"/>
      <c r="M9" s="429">
        <f>'Rindvieh, Schweine, Geflügel'!P28</f>
        <v>0</v>
      </c>
      <c r="N9" s="960">
        <f>'Grundlagen GRUD'!C84*M9</f>
        <v>0</v>
      </c>
      <c r="O9" s="961"/>
      <c r="P9" s="83"/>
      <c r="Q9" s="538"/>
      <c r="R9" s="538"/>
      <c r="S9" s="538"/>
      <c r="T9" s="538"/>
      <c r="U9" s="538"/>
      <c r="V9" s="538"/>
      <c r="W9" s="538"/>
      <c r="X9" s="83"/>
    </row>
    <row r="10" spans="1:24" s="25" customFormat="1" ht="13.8" x14ac:dyDescent="0.25">
      <c r="B10" s="263" t="s">
        <v>8</v>
      </c>
      <c r="C10" s="90" t="s">
        <v>218</v>
      </c>
      <c r="D10" s="90"/>
      <c r="E10" s="244"/>
      <c r="F10" s="39"/>
      <c r="G10" s="39"/>
      <c r="H10" s="90"/>
      <c r="I10" s="90"/>
      <c r="J10" s="90"/>
      <c r="K10" s="955" t="s">
        <v>97</v>
      </c>
      <c r="L10" s="956"/>
      <c r="M10" s="429">
        <f>'Rindvieh, Schweine, Geflügel'!P38</f>
        <v>0</v>
      </c>
      <c r="N10" s="953">
        <f>'Grundlagen GRUD'!C87*M10</f>
        <v>0</v>
      </c>
      <c r="O10" s="954"/>
      <c r="P10" s="83"/>
      <c r="Q10" s="538"/>
      <c r="R10" s="538"/>
      <c r="S10" s="538"/>
      <c r="T10" s="538"/>
      <c r="U10" s="538"/>
      <c r="V10" s="538"/>
      <c r="W10" s="538"/>
      <c r="X10" s="83"/>
    </row>
    <row r="11" spans="1:24" s="25" customFormat="1" ht="13.8" x14ac:dyDescent="0.25">
      <c r="B11" s="263" t="s">
        <v>10</v>
      </c>
      <c r="C11" s="90" t="s">
        <v>220</v>
      </c>
      <c r="D11" s="90"/>
      <c r="E11" s="2"/>
      <c r="F11" s="90"/>
      <c r="G11" s="90"/>
      <c r="H11" s="90"/>
      <c r="I11" s="90"/>
      <c r="J11" s="90"/>
      <c r="K11" s="955" t="s">
        <v>98</v>
      </c>
      <c r="L11" s="956"/>
      <c r="M11" s="429">
        <f>'Rindvieh, Schweine, Geflügel'!P42+'Rindvieh, Schweine, Geflügel'!P43</f>
        <v>0</v>
      </c>
      <c r="N11" s="953">
        <f>'Grundlagen GRUD'!C90*M11</f>
        <v>0</v>
      </c>
      <c r="O11" s="959"/>
      <c r="P11" s="83"/>
      <c r="Q11" s="538"/>
      <c r="R11" s="538"/>
      <c r="S11" s="538"/>
      <c r="T11" s="538"/>
      <c r="U11" s="538"/>
      <c r="V11" s="538"/>
      <c r="W11" s="538"/>
      <c r="X11" s="83"/>
    </row>
    <row r="12" spans="1:24" s="25" customFormat="1" ht="13.8" x14ac:dyDescent="0.25">
      <c r="B12" s="263"/>
      <c r="C12" s="90" t="s">
        <v>221</v>
      </c>
      <c r="D12" s="90"/>
      <c r="E12" s="2"/>
      <c r="F12" s="90"/>
      <c r="G12" s="90"/>
      <c r="H12" s="90"/>
      <c r="I12" s="90"/>
      <c r="J12" s="955" t="s">
        <v>219</v>
      </c>
      <c r="K12" s="968"/>
      <c r="L12" s="958"/>
      <c r="M12" s="429">
        <f>'Rindvieh, Schweine, Geflügel'!P44/0.4+'Rindvieh, Schweine, Geflügel'!P45/0.4</f>
        <v>0</v>
      </c>
      <c r="N12" s="953">
        <f>'Grundlagen GRUD'!C91*M12</f>
        <v>0</v>
      </c>
      <c r="O12" s="954"/>
      <c r="P12" s="83"/>
      <c r="Q12" s="538"/>
      <c r="R12" s="538"/>
      <c r="S12" s="538"/>
      <c r="T12" s="538"/>
      <c r="U12" s="538"/>
      <c r="V12" s="538"/>
      <c r="W12" s="538"/>
      <c r="X12" s="83"/>
    </row>
    <row r="13" spans="1:24" s="25" customFormat="1" ht="13.8" x14ac:dyDescent="0.25">
      <c r="B13" s="263" t="s">
        <v>6</v>
      </c>
      <c r="C13" s="90" t="s">
        <v>233</v>
      </c>
      <c r="D13" s="407"/>
      <c r="E13" s="269"/>
      <c r="F13" s="270"/>
      <c r="G13" s="270"/>
      <c r="H13" s="268"/>
      <c r="I13" s="268"/>
      <c r="J13" s="271"/>
      <c r="K13" s="955" t="s">
        <v>96</v>
      </c>
      <c r="L13" s="956"/>
      <c r="M13" s="429">
        <f>'Diverse Tiere'!P14</f>
        <v>0</v>
      </c>
      <c r="N13" s="953">
        <f>IF(S13=FALSE, M13*'Grundlagen GRUD'!C94,"")</f>
        <v>0</v>
      </c>
      <c r="O13" s="959"/>
      <c r="P13" s="83"/>
      <c r="Q13" s="538"/>
      <c r="R13" s="538"/>
      <c r="S13" s="538" t="b">
        <v>0</v>
      </c>
      <c r="T13" s="538"/>
      <c r="U13" s="538"/>
      <c r="V13" s="538"/>
      <c r="W13" s="538"/>
      <c r="X13" s="83"/>
    </row>
    <row r="14" spans="1:24" s="25" customFormat="1" ht="13.8" x14ac:dyDescent="0.25">
      <c r="B14" s="38" t="s">
        <v>223</v>
      </c>
      <c r="C14" s="90" t="s">
        <v>218</v>
      </c>
      <c r="D14" s="90"/>
      <c r="E14" s="2"/>
      <c r="F14" s="39"/>
      <c r="G14" s="39"/>
      <c r="H14" s="90"/>
      <c r="I14" s="90"/>
      <c r="J14" s="90"/>
      <c r="K14" s="955" t="s">
        <v>96</v>
      </c>
      <c r="L14" s="956"/>
      <c r="M14" s="429">
        <f>'Diverse Tiere'!P17</f>
        <v>0</v>
      </c>
      <c r="N14" s="953">
        <f>M14*'Grundlagen GRUD'!C97</f>
        <v>0</v>
      </c>
      <c r="O14" s="954"/>
      <c r="P14" s="83"/>
      <c r="Q14" s="538"/>
      <c r="R14" s="538"/>
      <c r="S14" s="538"/>
      <c r="T14" s="538"/>
      <c r="U14" s="538"/>
      <c r="V14" s="538"/>
      <c r="W14" s="538"/>
      <c r="X14" s="83"/>
    </row>
    <row r="15" spans="1:24" s="25" customFormat="1" ht="13.8" x14ac:dyDescent="0.25">
      <c r="B15" s="38" t="s">
        <v>224</v>
      </c>
      <c r="C15" s="90" t="s">
        <v>218</v>
      </c>
      <c r="D15" s="90"/>
      <c r="E15" s="2"/>
      <c r="F15" s="39"/>
      <c r="G15" s="39"/>
      <c r="H15" s="90"/>
      <c r="I15" s="90"/>
      <c r="J15" s="90"/>
      <c r="K15" s="955" t="s">
        <v>96</v>
      </c>
      <c r="L15" s="956"/>
      <c r="M15" s="429">
        <f>'Diverse Tiere'!P23</f>
        <v>0</v>
      </c>
      <c r="N15" s="953">
        <f>M15*'Grundlagen GRUD'!C97</f>
        <v>0</v>
      </c>
      <c r="O15" s="954"/>
      <c r="P15" s="83"/>
      <c r="Q15" s="538"/>
      <c r="R15" s="538"/>
      <c r="S15" s="538"/>
      <c r="T15" s="538"/>
      <c r="U15" s="538"/>
      <c r="V15" s="538"/>
      <c r="W15" s="538"/>
      <c r="X15" s="83"/>
    </row>
    <row r="16" spans="1:24" s="25" customFormat="1" ht="13.8" x14ac:dyDescent="0.25">
      <c r="B16" s="263" t="s">
        <v>26</v>
      </c>
      <c r="C16" s="90" t="s">
        <v>222</v>
      </c>
      <c r="D16" s="90"/>
      <c r="E16" s="2"/>
      <c r="F16" s="39"/>
      <c r="G16" s="39"/>
      <c r="H16" s="90"/>
      <c r="I16" s="90"/>
      <c r="J16" s="90"/>
      <c r="K16" s="955" t="s">
        <v>96</v>
      </c>
      <c r="L16" s="958"/>
      <c r="M16" s="429">
        <f>'Diverse Tiere'!P31</f>
        <v>0</v>
      </c>
      <c r="N16" s="953">
        <f>'Grundlagen GRUD'!C100*M16</f>
        <v>0</v>
      </c>
      <c r="O16" s="954"/>
      <c r="P16" s="83"/>
      <c r="Q16" s="538"/>
      <c r="R16" s="538"/>
      <c r="S16" s="538"/>
      <c r="T16" s="538"/>
      <c r="U16" s="538"/>
      <c r="V16" s="538"/>
      <c r="W16" s="538"/>
      <c r="X16" s="83"/>
    </row>
    <row r="17" spans="2:24" s="25" customFormat="1" ht="16.2" x14ac:dyDescent="0.25">
      <c r="B17" s="263" t="s">
        <v>185</v>
      </c>
      <c r="C17" s="90" t="s">
        <v>128</v>
      </c>
      <c r="D17" s="90"/>
      <c r="E17" s="90"/>
      <c r="H17" s="90"/>
      <c r="I17" s="90"/>
      <c r="J17" s="90"/>
      <c r="K17" s="271"/>
      <c r="L17" s="272" t="s">
        <v>122</v>
      </c>
      <c r="M17" s="265"/>
      <c r="N17" s="951"/>
      <c r="O17" s="952"/>
      <c r="P17" s="83"/>
      <c r="Q17" s="538"/>
      <c r="R17" s="538"/>
      <c r="S17" s="538"/>
      <c r="T17" s="538"/>
      <c r="U17" s="538"/>
      <c r="V17" s="538"/>
      <c r="W17" s="538"/>
      <c r="X17" s="83"/>
    </row>
    <row r="18" spans="2:24" s="25" customFormat="1" ht="15" customHeight="1" x14ac:dyDescent="0.25">
      <c r="B18" s="263" t="s">
        <v>13</v>
      </c>
      <c r="C18" s="273" t="s">
        <v>14</v>
      </c>
      <c r="D18" s="274"/>
      <c r="E18" s="857" t="s">
        <v>160</v>
      </c>
      <c r="F18" s="721"/>
      <c r="G18" s="721"/>
      <c r="H18" s="721"/>
      <c r="I18" s="721"/>
      <c r="J18" s="721"/>
      <c r="K18" s="721"/>
      <c r="L18" s="957"/>
      <c r="M18" s="408"/>
      <c r="N18" s="953" t="str">
        <f>IF(M18&gt;0.99,'Abwasser, Hofdüngerlager'!M18*'Grundlagen GRUD'!D107+'Grundlagen GRUD'!C107,"")</f>
        <v/>
      </c>
      <c r="O18" s="954"/>
      <c r="P18" s="83"/>
      <c r="Q18" s="538"/>
      <c r="R18" s="538"/>
      <c r="S18" s="538"/>
      <c r="T18" s="538"/>
      <c r="U18" s="538"/>
      <c r="V18" s="538"/>
      <c r="W18" s="538"/>
      <c r="X18" s="83"/>
    </row>
    <row r="19" spans="2:24" s="25" customFormat="1" ht="15" customHeight="1" x14ac:dyDescent="0.25">
      <c r="B19" s="263"/>
      <c r="C19" s="275" t="s">
        <v>15</v>
      </c>
      <c r="D19" s="274"/>
      <c r="E19" s="857" t="s">
        <v>177</v>
      </c>
      <c r="F19" s="857"/>
      <c r="G19" s="857"/>
      <c r="H19" s="857"/>
      <c r="I19" s="857"/>
      <c r="J19" s="857"/>
      <c r="K19" s="857"/>
      <c r="L19" s="946"/>
      <c r="M19" s="408"/>
      <c r="N19" s="953">
        <f>M19*'Grundlagen GRUD'!C108</f>
        <v>0</v>
      </c>
      <c r="O19" s="954"/>
      <c r="P19" s="83"/>
      <c r="Q19" s="538"/>
      <c r="R19" s="538"/>
      <c r="S19" s="538"/>
      <c r="T19" s="538"/>
      <c r="U19" s="538"/>
      <c r="V19" s="538"/>
      <c r="W19" s="538"/>
      <c r="X19" s="83"/>
    </row>
    <row r="20" spans="2:24" s="25" customFormat="1" ht="15" customHeight="1" x14ac:dyDescent="0.25">
      <c r="B20" s="263"/>
      <c r="C20" s="90" t="s">
        <v>152</v>
      </c>
      <c r="D20" s="90"/>
      <c r="E20" s="248"/>
      <c r="F20" s="248"/>
      <c r="G20" s="248"/>
      <c r="H20" s="248"/>
      <c r="I20" s="248"/>
      <c r="J20" s="248"/>
      <c r="K20" s="248"/>
      <c r="L20" s="276" t="s">
        <v>160</v>
      </c>
      <c r="M20" s="408"/>
      <c r="N20" s="953" t="str">
        <f>IF(M20&gt;0.99,M20*'Grundlagen GRUD'!D109+'Grundlagen GRUD'!C109,"")</f>
        <v/>
      </c>
      <c r="O20" s="954"/>
      <c r="P20" s="83"/>
      <c r="Q20" s="538"/>
      <c r="R20" s="538"/>
      <c r="S20" s="538"/>
      <c r="T20" s="538"/>
      <c r="U20" s="538"/>
      <c r="V20" s="538"/>
      <c r="W20" s="538"/>
      <c r="X20" s="83"/>
    </row>
    <row r="21" spans="2:24" s="25" customFormat="1" ht="13.8" x14ac:dyDescent="0.25">
      <c r="B21" s="263"/>
      <c r="C21" s="90" t="s">
        <v>112</v>
      </c>
      <c r="D21" s="90"/>
      <c r="E21" s="857" t="s">
        <v>160</v>
      </c>
      <c r="F21" s="857"/>
      <c r="G21" s="857"/>
      <c r="H21" s="857"/>
      <c r="I21" s="857"/>
      <c r="J21" s="857"/>
      <c r="K21" s="857"/>
      <c r="L21" s="946"/>
      <c r="M21" s="408"/>
      <c r="N21" s="953" t="str">
        <f>IF(M21&gt;0.99,M21*'Grundlagen GRUD'!D110+'Grundlagen GRUD'!C110,"")</f>
        <v/>
      </c>
      <c r="O21" s="954"/>
      <c r="P21" s="83"/>
      <c r="Q21" s="538"/>
      <c r="R21" s="538"/>
      <c r="S21" s="538"/>
      <c r="T21" s="538"/>
      <c r="U21" s="538"/>
      <c r="V21" s="538"/>
      <c r="W21" s="538"/>
      <c r="X21" s="83"/>
    </row>
    <row r="22" spans="2:24" s="25" customFormat="1" ht="13.8" x14ac:dyDescent="0.25">
      <c r="B22" s="263"/>
      <c r="C22" s="275" t="s">
        <v>16</v>
      </c>
      <c r="D22" s="90"/>
      <c r="E22" s="857" t="s">
        <v>191</v>
      </c>
      <c r="F22" s="857"/>
      <c r="G22" s="857"/>
      <c r="H22" s="857"/>
      <c r="I22" s="857"/>
      <c r="J22" s="857"/>
      <c r="K22" s="857"/>
      <c r="L22" s="946"/>
      <c r="M22" s="408"/>
      <c r="N22" s="953">
        <f>M22*'Grundlagen GRUD'!C111</f>
        <v>0</v>
      </c>
      <c r="O22" s="954"/>
      <c r="P22" s="83"/>
      <c r="Q22" s="538"/>
      <c r="R22" s="538"/>
      <c r="S22" s="538"/>
      <c r="T22" s="538"/>
      <c r="U22" s="538"/>
      <c r="V22" s="538"/>
      <c r="W22" s="538"/>
      <c r="X22" s="83"/>
    </row>
    <row r="23" spans="2:24" s="25" customFormat="1" ht="13.8" x14ac:dyDescent="0.25">
      <c r="B23" s="263"/>
      <c r="C23" s="90" t="s">
        <v>123</v>
      </c>
      <c r="D23" s="90"/>
      <c r="E23" s="253"/>
      <c r="F23" s="253"/>
      <c r="G23" s="253"/>
      <c r="H23" s="253"/>
      <c r="I23" s="248"/>
      <c r="J23" s="248"/>
      <c r="K23" s="253"/>
      <c r="L23" s="277" t="s">
        <v>161</v>
      </c>
      <c r="M23" s="408"/>
      <c r="N23" s="953">
        <f>M23*'Grundlagen GRUD'!C112</f>
        <v>0</v>
      </c>
      <c r="O23" s="954"/>
      <c r="P23" s="83"/>
      <c r="Q23" s="538"/>
      <c r="R23" s="538"/>
      <c r="S23" s="538"/>
      <c r="T23" s="538"/>
      <c r="U23" s="538"/>
      <c r="V23" s="538"/>
      <c r="W23" s="538"/>
      <c r="X23" s="83"/>
    </row>
    <row r="24" spans="2:24" s="25" customFormat="1" ht="16.2" x14ac:dyDescent="0.25">
      <c r="B24" s="263"/>
      <c r="C24" s="732" t="s">
        <v>285</v>
      </c>
      <c r="D24" s="950"/>
      <c r="E24" s="950"/>
      <c r="F24" s="950"/>
      <c r="G24" s="950"/>
      <c r="H24" s="950"/>
      <c r="I24" s="950"/>
      <c r="J24" s="248"/>
      <c r="K24" s="253"/>
      <c r="L24" s="272" t="s">
        <v>122</v>
      </c>
      <c r="M24" s="506"/>
      <c r="N24" s="951"/>
      <c r="O24" s="952"/>
      <c r="P24" s="83"/>
      <c r="Q24" s="538"/>
      <c r="R24" s="538"/>
      <c r="S24" s="538"/>
      <c r="T24" s="538"/>
      <c r="U24" s="538"/>
      <c r="V24" s="538"/>
      <c r="W24" s="538"/>
      <c r="X24" s="83"/>
    </row>
    <row r="25" spans="2:24" s="25" customFormat="1" ht="13.8" x14ac:dyDescent="0.25">
      <c r="B25" s="263"/>
      <c r="C25" s="278"/>
      <c r="D25" s="90"/>
      <c r="E25" s="253"/>
      <c r="F25" s="253"/>
      <c r="G25" s="253"/>
      <c r="H25" s="253"/>
      <c r="I25" s="248"/>
      <c r="J25" s="248"/>
      <c r="K25" s="253"/>
      <c r="L25" s="279"/>
      <c r="M25" s="252"/>
      <c r="N25" s="914"/>
      <c r="O25" s="915"/>
      <c r="P25" s="83"/>
      <c r="Q25" s="538"/>
      <c r="R25" s="538"/>
      <c r="S25" s="539"/>
      <c r="T25" s="539"/>
      <c r="U25" s="539"/>
      <c r="V25" s="538"/>
      <c r="W25" s="538"/>
      <c r="X25" s="83"/>
    </row>
    <row r="26" spans="2:24" s="25" customFormat="1" ht="13.8" x14ac:dyDescent="0.25">
      <c r="B26" s="89" t="s">
        <v>153</v>
      </c>
      <c r="C26" s="278"/>
      <c r="D26" s="90"/>
      <c r="E26" s="253"/>
      <c r="F26" s="253"/>
      <c r="G26" s="253"/>
      <c r="H26" s="253"/>
      <c r="I26" s="248"/>
      <c r="J26" s="248"/>
      <c r="K26" s="253"/>
      <c r="L26" s="279"/>
      <c r="M26" s="252"/>
      <c r="N26" s="914"/>
      <c r="O26" s="915"/>
      <c r="P26" s="83"/>
      <c r="Q26" s="538"/>
      <c r="R26" s="538"/>
      <c r="S26" s="538"/>
      <c r="T26" s="538"/>
      <c r="U26" s="538"/>
      <c r="V26" s="538"/>
      <c r="W26" s="538"/>
      <c r="X26" s="83"/>
    </row>
    <row r="27" spans="2:24" s="25" customFormat="1" ht="13.8" x14ac:dyDescent="0.25">
      <c r="B27" s="231" t="s">
        <v>235</v>
      </c>
      <c r="C27" s="40"/>
      <c r="D27" s="532"/>
      <c r="E27" s="532"/>
      <c r="F27" s="532"/>
      <c r="G27" s="532"/>
      <c r="H27" s="532"/>
      <c r="I27" s="533"/>
      <c r="J27" s="533"/>
      <c r="K27" s="244"/>
      <c r="L27" s="280"/>
      <c r="M27" s="252"/>
      <c r="N27" s="266"/>
      <c r="O27" s="267"/>
      <c r="P27" s="83"/>
      <c r="Q27" s="538"/>
      <c r="R27" s="538"/>
      <c r="S27" s="538" t="b">
        <v>1</v>
      </c>
      <c r="T27" s="538" t="b">
        <v>0</v>
      </c>
      <c r="U27" s="538"/>
      <c r="V27" s="538"/>
      <c r="W27" s="538"/>
      <c r="X27" s="83"/>
    </row>
    <row r="28" spans="2:24" s="25" customFormat="1" ht="16.2" x14ac:dyDescent="0.25">
      <c r="B28" s="263" t="s">
        <v>154</v>
      </c>
      <c r="C28" s="90"/>
      <c r="D28" s="90"/>
      <c r="E28" s="2"/>
      <c r="F28" s="90"/>
      <c r="G28" s="90"/>
      <c r="H28" s="90"/>
      <c r="I28" s="39"/>
      <c r="J28" s="39"/>
      <c r="K28" s="919" t="s">
        <v>162</v>
      </c>
      <c r="L28" s="920"/>
      <c r="M28" s="408"/>
      <c r="N28" s="914">
        <f>IF(T27=TRUE,'Grundlagen GRUD'!C$103*M28,'Grundlagen GRUD'!D$103*M28)</f>
        <v>0</v>
      </c>
      <c r="O28" s="915"/>
      <c r="P28" s="83"/>
      <c r="Q28" s="538"/>
      <c r="R28" s="538"/>
      <c r="S28" s="538"/>
      <c r="T28" s="538"/>
      <c r="U28" s="538"/>
      <c r="V28" s="538"/>
      <c r="W28" s="538"/>
      <c r="X28" s="83"/>
    </row>
    <row r="29" spans="2:24" s="25" customFormat="1" ht="16.2" x14ac:dyDescent="0.25">
      <c r="B29" s="263" t="s">
        <v>155</v>
      </c>
      <c r="C29" s="90"/>
      <c r="D29" s="90"/>
      <c r="E29" s="2"/>
      <c r="F29" s="90"/>
      <c r="G29" s="90"/>
      <c r="H29" s="90"/>
      <c r="I29" s="39"/>
      <c r="J29" s="39"/>
      <c r="K29" s="919" t="s">
        <v>125</v>
      </c>
      <c r="L29" s="920"/>
      <c r="M29" s="408"/>
      <c r="N29" s="914">
        <f>IF(T27=TRUE,'Grundlagen GRUD'!C$103*M29,'Grundlagen GRUD'!D$103*M29)</f>
        <v>0</v>
      </c>
      <c r="O29" s="915"/>
      <c r="P29" s="83"/>
      <c r="Q29" s="538"/>
      <c r="R29" s="538"/>
      <c r="S29" s="538"/>
      <c r="T29" s="538"/>
      <c r="U29" s="538"/>
      <c r="V29" s="538"/>
      <c r="W29" s="538"/>
      <c r="X29" s="83"/>
    </row>
    <row r="30" spans="2:24" s="25" customFormat="1" ht="16.2" x14ac:dyDescent="0.25">
      <c r="B30" s="263" t="s">
        <v>156</v>
      </c>
      <c r="C30" s="90"/>
      <c r="D30" s="90"/>
      <c r="E30" s="90"/>
      <c r="F30" s="90"/>
      <c r="G30" s="90"/>
      <c r="H30" s="90"/>
      <c r="I30" s="39"/>
      <c r="J30" s="39"/>
      <c r="K30" s="919" t="s">
        <v>125</v>
      </c>
      <c r="L30" s="920"/>
      <c r="M30" s="408"/>
      <c r="N30" s="914">
        <f>IF(T27=TRUE,'Grundlagen GRUD'!C$103*M30,'Grundlagen GRUD'!D$103*M30)</f>
        <v>0</v>
      </c>
      <c r="O30" s="915"/>
      <c r="P30" s="83"/>
      <c r="Q30" s="538"/>
      <c r="R30" s="538"/>
      <c r="S30" s="538"/>
      <c r="T30" s="538"/>
      <c r="U30" s="538"/>
      <c r="V30" s="538"/>
      <c r="W30" s="538"/>
      <c r="X30" s="83"/>
    </row>
    <row r="31" spans="2:24" s="25" customFormat="1" ht="16.2" x14ac:dyDescent="0.25">
      <c r="B31" s="263" t="s">
        <v>157</v>
      </c>
      <c r="C31" s="90"/>
      <c r="D31" s="90"/>
      <c r="E31" s="90"/>
      <c r="F31" s="90"/>
      <c r="G31" s="90"/>
      <c r="H31" s="90"/>
      <c r="I31" s="39"/>
      <c r="J31" s="39"/>
      <c r="K31" s="919" t="s">
        <v>125</v>
      </c>
      <c r="L31" s="920"/>
      <c r="M31" s="408"/>
      <c r="N31" s="914">
        <f>IF(T27=TRUE,'Grundlagen GRUD'!C$104*M31,'Grundlagen GRUD'!D$104*M31)</f>
        <v>0</v>
      </c>
      <c r="O31" s="915"/>
      <c r="P31" s="83"/>
      <c r="Q31" s="538"/>
      <c r="R31" s="538"/>
      <c r="S31" s="538"/>
      <c r="T31" s="538"/>
      <c r="U31" s="538"/>
      <c r="V31" s="538"/>
      <c r="W31" s="538"/>
      <c r="X31" s="83"/>
    </row>
    <row r="32" spans="2:24" s="25" customFormat="1" ht="16.2" x14ac:dyDescent="0.25">
      <c r="B32" s="249" t="s">
        <v>236</v>
      </c>
      <c r="I32" s="39"/>
      <c r="J32" s="39"/>
      <c r="K32" s="919" t="s">
        <v>125</v>
      </c>
      <c r="L32" s="920"/>
      <c r="M32" s="409"/>
      <c r="N32" s="914">
        <f>IF(T27=TRUE,'Grundlagen GRUD'!C$103*M32,'Grundlagen GRUD'!D$103*M32)</f>
        <v>0</v>
      </c>
      <c r="O32" s="915"/>
      <c r="P32" s="83"/>
      <c r="Q32" s="538"/>
      <c r="R32" s="538"/>
      <c r="S32" s="538"/>
      <c r="T32" s="538"/>
      <c r="U32" s="538"/>
      <c r="V32" s="538"/>
      <c r="W32" s="538"/>
      <c r="X32" s="83"/>
    </row>
    <row r="33" spans="2:24" ht="19.5" customHeight="1" x14ac:dyDescent="0.25">
      <c r="B33" s="38" t="s">
        <v>158</v>
      </c>
      <c r="C33" s="39"/>
      <c r="D33" s="39"/>
      <c r="E33" s="39"/>
      <c r="F33" s="39"/>
      <c r="G33" s="39"/>
      <c r="H33" s="39"/>
      <c r="I33" s="39"/>
      <c r="J33" s="39"/>
      <c r="K33" s="919" t="s">
        <v>125</v>
      </c>
      <c r="L33" s="920"/>
      <c r="M33" s="410"/>
      <c r="N33" s="914">
        <f>IF(T27=TRUE,'Grundlagen GRUD'!C$103*M33,'Grundlagen GRUD'!D$103*M33)</f>
        <v>0</v>
      </c>
      <c r="O33" s="915"/>
      <c r="Q33" s="535" t="s">
        <v>37</v>
      </c>
    </row>
    <row r="34" spans="2:24" ht="21.75" customHeight="1" x14ac:dyDescent="0.25">
      <c r="B34" s="496" t="s">
        <v>211</v>
      </c>
      <c r="C34" s="70"/>
      <c r="D34" s="70"/>
      <c r="E34" s="70"/>
      <c r="F34" s="70"/>
      <c r="G34" s="864"/>
      <c r="H34" s="865"/>
      <c r="I34" s="865"/>
      <c r="J34" s="865"/>
      <c r="K34" s="70"/>
      <c r="L34" s="507"/>
      <c r="M34" s="509"/>
      <c r="N34" s="921"/>
      <c r="O34" s="922"/>
      <c r="Q34" s="535">
        <v>1</v>
      </c>
      <c r="S34" s="535" t="b">
        <v>0</v>
      </c>
    </row>
    <row r="35" spans="2:24" ht="20.25" customHeight="1" thickBot="1" x14ac:dyDescent="0.3">
      <c r="B35" s="254" t="s">
        <v>286</v>
      </c>
      <c r="C35" s="925"/>
      <c r="D35" s="926"/>
      <c r="E35" s="926"/>
      <c r="F35" s="926"/>
      <c r="G35" s="926"/>
      <c r="H35" s="926"/>
      <c r="I35" s="926"/>
      <c r="J35" s="926"/>
      <c r="K35" s="926"/>
      <c r="L35" s="927"/>
      <c r="M35" s="508"/>
      <c r="N35" s="923"/>
      <c r="O35" s="924"/>
    </row>
    <row r="36" spans="2:24" s="25" customFormat="1" ht="26.25" customHeight="1" thickBot="1" x14ac:dyDescent="0.5">
      <c r="B36" s="281" t="s">
        <v>178</v>
      </c>
      <c r="C36" s="255"/>
      <c r="D36" s="255"/>
      <c r="E36" s="94"/>
      <c r="F36" s="94"/>
      <c r="G36" s="94"/>
      <c r="H36" s="94"/>
      <c r="I36" s="94"/>
      <c r="J36" s="94"/>
      <c r="K36" s="94"/>
      <c r="L36" s="282"/>
      <c r="M36" s="94"/>
      <c r="N36" s="930">
        <f>SUM(N9:N34)</f>
        <v>0</v>
      </c>
      <c r="O36" s="931"/>
      <c r="P36" s="83"/>
      <c r="Q36" s="538"/>
      <c r="R36" s="538"/>
      <c r="S36" s="538"/>
      <c r="T36" s="538"/>
      <c r="U36" s="538"/>
      <c r="V36" s="538"/>
      <c r="W36" s="538"/>
      <c r="X36" s="83"/>
    </row>
    <row r="37" spans="2:24" s="25" customFormat="1" ht="27" customHeight="1" thickBot="1" x14ac:dyDescent="0.3">
      <c r="B37" s="8"/>
      <c r="C37" s="8"/>
      <c r="D37" s="8"/>
      <c r="E37" s="8"/>
      <c r="F37" s="8"/>
      <c r="G37" s="8"/>
      <c r="H37" s="8"/>
      <c r="I37" s="8"/>
      <c r="J37" s="8"/>
      <c r="K37" s="12"/>
      <c r="L37" s="108"/>
      <c r="M37" s="283"/>
      <c r="N37" s="283"/>
      <c r="O37" s="283"/>
      <c r="P37" s="83"/>
      <c r="Q37" s="538"/>
      <c r="R37" s="538"/>
      <c r="S37" s="538"/>
      <c r="T37" s="538"/>
      <c r="U37" s="538"/>
      <c r="V37" s="538"/>
      <c r="W37" s="538"/>
      <c r="X37" s="83"/>
    </row>
    <row r="38" spans="2:24" s="25" customFormat="1" ht="75.75" customHeight="1" thickBot="1" x14ac:dyDescent="0.5">
      <c r="B38" s="260" t="s">
        <v>231</v>
      </c>
      <c r="C38" s="180"/>
      <c r="D38" s="180"/>
      <c r="E38" s="101"/>
      <c r="F38" s="976" t="s">
        <v>207</v>
      </c>
      <c r="G38" s="977"/>
      <c r="H38" s="976" t="s">
        <v>208</v>
      </c>
      <c r="I38" s="977"/>
      <c r="J38" s="976" t="s">
        <v>209</v>
      </c>
      <c r="K38" s="977"/>
      <c r="L38" s="978"/>
      <c r="M38" s="979"/>
      <c r="N38" s="1003" t="s">
        <v>227</v>
      </c>
      <c r="O38" s="1004"/>
      <c r="P38" s="83"/>
      <c r="Q38" s="538"/>
      <c r="R38" s="538"/>
      <c r="S38" s="538" t="b">
        <v>0</v>
      </c>
      <c r="T38" s="538" t="b">
        <v>0</v>
      </c>
      <c r="U38" s="538" t="b">
        <f>IF(AND(S38=TRUE,T38=TRUE),TRUE,FALSE)</f>
        <v>0</v>
      </c>
      <c r="V38" s="538"/>
      <c r="W38" s="538"/>
      <c r="X38" s="83"/>
    </row>
    <row r="39" spans="2:24" s="25" customFormat="1" ht="17.25" customHeight="1" x14ac:dyDescent="0.35">
      <c r="B39" s="918" t="s">
        <v>204</v>
      </c>
      <c r="C39" s="863"/>
      <c r="D39" s="863"/>
      <c r="E39" s="863"/>
      <c r="F39" s="928"/>
      <c r="G39" s="929"/>
      <c r="H39" s="947"/>
      <c r="I39" s="948"/>
      <c r="J39" s="411"/>
      <c r="K39" s="412"/>
      <c r="L39" s="149"/>
      <c r="M39" s="284"/>
      <c r="N39" s="1001" t="str">
        <f>IF(T38=TRUE,F39*'Grundlagen GRUD'!C115,"")</f>
        <v/>
      </c>
      <c r="O39" s="1002"/>
      <c r="P39" s="83"/>
      <c r="Q39" s="538"/>
      <c r="R39" s="538"/>
      <c r="S39" s="538" t="b">
        <v>0</v>
      </c>
      <c r="T39" s="538" t="b">
        <v>0</v>
      </c>
      <c r="U39" s="538" t="b">
        <f>IF(AND(S39=TRUE,T39=TRUE),TRUE,FALSE)</f>
        <v>0</v>
      </c>
      <c r="V39" s="538"/>
      <c r="W39" s="538"/>
      <c r="X39" s="83"/>
    </row>
    <row r="40" spans="2:24" s="25" customFormat="1" ht="17.25" customHeight="1" x14ac:dyDescent="0.25">
      <c r="B40" s="720" t="s">
        <v>205</v>
      </c>
      <c r="C40" s="732"/>
      <c r="D40" s="732"/>
      <c r="E40" s="721"/>
      <c r="F40" s="916"/>
      <c r="G40" s="917"/>
      <c r="H40" s="980"/>
      <c r="I40" s="981"/>
      <c r="J40" s="520"/>
      <c r="K40" s="413"/>
      <c r="L40" s="132"/>
      <c r="M40" s="285"/>
      <c r="N40" s="999" t="str">
        <f>IF(T39=TRUE,F40*'Grundlagen GRUD'!C115,"")</f>
        <v/>
      </c>
      <c r="O40" s="1000"/>
      <c r="P40" s="83"/>
      <c r="Q40" s="538"/>
      <c r="R40" s="538"/>
      <c r="S40" s="538" t="b">
        <v>0</v>
      </c>
      <c r="T40" s="538" t="b">
        <v>0</v>
      </c>
      <c r="U40" s="538" t="b">
        <f>IF(AND(S40=TRUE,T40=TRUE),TRUE,FALSE)</f>
        <v>0</v>
      </c>
      <c r="V40" s="538"/>
      <c r="W40" s="538"/>
      <c r="X40" s="83"/>
    </row>
    <row r="41" spans="2:24" s="25" customFormat="1" ht="18.75" customHeight="1" x14ac:dyDescent="0.25">
      <c r="B41" s="720" t="s">
        <v>206</v>
      </c>
      <c r="C41" s="732"/>
      <c r="D41" s="732"/>
      <c r="E41" s="721"/>
      <c r="F41" s="916"/>
      <c r="G41" s="917"/>
      <c r="H41" s="980"/>
      <c r="I41" s="981"/>
      <c r="J41" s="519"/>
      <c r="K41" s="413"/>
      <c r="L41" s="132"/>
      <c r="M41" s="285"/>
      <c r="N41" s="999" t="str">
        <f>IF(T40=TRUE,F41*'Grundlagen GRUD'!C115,"")</f>
        <v/>
      </c>
      <c r="O41" s="1000"/>
      <c r="P41" s="83"/>
      <c r="Q41" s="538"/>
      <c r="R41" s="538"/>
      <c r="S41" s="538"/>
      <c r="T41" s="538"/>
      <c r="U41" s="538"/>
      <c r="V41" s="538"/>
      <c r="W41" s="538"/>
      <c r="X41" s="83"/>
    </row>
    <row r="42" spans="2:24" s="25" customFormat="1" ht="21" customHeight="1" x14ac:dyDescent="0.25">
      <c r="B42" s="898" t="s">
        <v>210</v>
      </c>
      <c r="C42" s="864"/>
      <c r="D42" s="864"/>
      <c r="E42" s="864"/>
      <c r="F42" s="864"/>
      <c r="G42" s="864"/>
      <c r="H42" s="864"/>
      <c r="I42" s="864"/>
      <c r="J42" s="864"/>
      <c r="K42" s="864"/>
      <c r="L42" s="864"/>
      <c r="M42" s="510"/>
      <c r="N42" s="994"/>
      <c r="O42" s="995"/>
      <c r="P42" s="83"/>
      <c r="Q42" s="538"/>
      <c r="R42" s="538"/>
      <c r="S42" s="538" t="b">
        <v>0</v>
      </c>
      <c r="T42" s="538" t="b">
        <v>0</v>
      </c>
      <c r="U42" s="538"/>
      <c r="V42" s="538"/>
      <c r="W42" s="538"/>
      <c r="X42" s="83"/>
    </row>
    <row r="43" spans="2:24" s="25" customFormat="1" ht="21" customHeight="1" thickBot="1" x14ac:dyDescent="0.3">
      <c r="B43" s="254" t="s">
        <v>287</v>
      </c>
      <c r="C43" s="925"/>
      <c r="D43" s="926"/>
      <c r="E43" s="926"/>
      <c r="F43" s="926"/>
      <c r="G43" s="926"/>
      <c r="H43" s="926"/>
      <c r="I43" s="926"/>
      <c r="J43" s="926"/>
      <c r="K43" s="926"/>
      <c r="L43" s="926"/>
      <c r="M43" s="998"/>
      <c r="N43" s="996"/>
      <c r="O43" s="997"/>
      <c r="P43" s="83"/>
      <c r="Q43" s="538"/>
      <c r="R43" s="538"/>
      <c r="S43" s="538"/>
      <c r="T43" s="538"/>
      <c r="U43" s="538"/>
      <c r="V43" s="538"/>
      <c r="W43" s="538"/>
      <c r="X43" s="83"/>
    </row>
    <row r="44" spans="2:24" s="15" customFormat="1" ht="25.5" customHeight="1" thickBot="1" x14ac:dyDescent="0.5">
      <c r="B44" s="281" t="s">
        <v>199</v>
      </c>
      <c r="C44" s="286"/>
      <c r="D44" s="286"/>
      <c r="E44" s="286"/>
      <c r="F44" s="962" t="str">
        <f>IF(OR(U38,U39,U40=TRUE),"Achtung Doppeleintrag beim Kanalisationsanschluss", "")</f>
        <v/>
      </c>
      <c r="G44" s="963"/>
      <c r="H44" s="963"/>
      <c r="I44" s="963"/>
      <c r="J44" s="963"/>
      <c r="K44" s="963"/>
      <c r="L44" s="963"/>
      <c r="M44" s="964"/>
      <c r="N44" s="988">
        <f>SUM(N39:N42)</f>
        <v>0</v>
      </c>
      <c r="O44" s="989"/>
      <c r="P44" s="219"/>
      <c r="Q44" s="536"/>
      <c r="R44" s="536"/>
      <c r="S44" s="536"/>
      <c r="T44" s="536"/>
      <c r="U44" s="536"/>
      <c r="V44" s="536"/>
      <c r="W44" s="536"/>
      <c r="X44" s="219"/>
    </row>
    <row r="45" spans="2:24" s="15" customFormat="1" ht="9.75" customHeight="1" x14ac:dyDescent="0.25">
      <c r="B45" s="287"/>
      <c r="C45" s="288"/>
      <c r="D45" s="288"/>
      <c r="E45" s="288"/>
      <c r="F45" s="288"/>
      <c r="G45" s="288"/>
      <c r="H45" s="288"/>
      <c r="I45" s="288"/>
      <c r="J45" s="288"/>
      <c r="K45" s="288"/>
      <c r="L45" s="289"/>
      <c r="M45" s="290"/>
      <c r="N45" s="291"/>
      <c r="O45" s="288"/>
      <c r="P45" s="219"/>
      <c r="Q45" s="536"/>
      <c r="R45" s="536"/>
      <c r="S45" s="536"/>
      <c r="T45" s="536"/>
      <c r="U45" s="536"/>
      <c r="V45" s="536"/>
      <c r="W45" s="536"/>
      <c r="X45" s="219"/>
    </row>
    <row r="46" spans="2:24" ht="13.5" customHeight="1" x14ac:dyDescent="0.25">
      <c r="B46" s="287"/>
      <c r="C46" s="288"/>
      <c r="D46" s="288"/>
      <c r="E46" s="288"/>
      <c r="F46" s="288"/>
      <c r="G46" s="288"/>
      <c r="H46" s="288"/>
      <c r="I46" s="288"/>
      <c r="J46" s="288"/>
      <c r="K46" s="288"/>
      <c r="L46" s="289"/>
      <c r="M46" s="290"/>
      <c r="N46" s="291"/>
      <c r="O46" s="288"/>
    </row>
    <row r="47" spans="2:24" ht="18.75" customHeight="1" x14ac:dyDescent="0.5">
      <c r="B47" s="225" t="s">
        <v>230</v>
      </c>
      <c r="C47" s="222"/>
      <c r="D47" s="222"/>
      <c r="E47" s="222"/>
      <c r="F47" s="222"/>
      <c r="G47" s="222"/>
      <c r="H47" s="222"/>
      <c r="I47" s="222"/>
      <c r="J47" s="222"/>
      <c r="K47" s="222"/>
      <c r="L47" s="292"/>
      <c r="M47" s="293"/>
      <c r="N47" s="294"/>
      <c r="O47" s="222"/>
    </row>
    <row r="48" spans="2:24" ht="8.25" customHeight="1" thickBot="1" x14ac:dyDescent="0.45">
      <c r="B48" s="295"/>
      <c r="C48" s="22"/>
      <c r="D48" s="22"/>
      <c r="E48" s="22"/>
      <c r="F48" s="22"/>
      <c r="G48" s="22"/>
      <c r="H48" s="22"/>
      <c r="I48" s="22"/>
      <c r="J48" s="22"/>
      <c r="K48" s="22"/>
      <c r="L48" s="15"/>
      <c r="M48" s="296"/>
      <c r="N48" s="22"/>
      <c r="O48" s="22"/>
    </row>
    <row r="49" spans="2:15" x14ac:dyDescent="0.25">
      <c r="B49" s="297"/>
      <c r="C49" s="101"/>
      <c r="D49" s="101"/>
      <c r="E49" s="101"/>
      <c r="F49" s="944"/>
      <c r="J49" s="982" t="s">
        <v>282</v>
      </c>
      <c r="K49" s="983"/>
      <c r="L49" s="983"/>
      <c r="M49" s="983"/>
      <c r="N49" s="983"/>
      <c r="O49" s="984"/>
    </row>
    <row r="50" spans="2:15" ht="20.100000000000001" customHeight="1" thickBot="1" x14ac:dyDescent="0.5">
      <c r="B50" s="850" t="s">
        <v>200</v>
      </c>
      <c r="C50" s="938"/>
      <c r="D50" s="938"/>
      <c r="E50" s="938"/>
      <c r="F50" s="945"/>
      <c r="J50" s="985"/>
      <c r="K50" s="986"/>
      <c r="L50" s="986"/>
      <c r="M50" s="986"/>
      <c r="N50" s="986"/>
      <c r="O50" s="987"/>
    </row>
    <row r="51" spans="2:15" ht="20.100000000000001" customHeight="1" x14ac:dyDescent="0.25">
      <c r="B51" s="263" t="s">
        <v>163</v>
      </c>
      <c r="C51" s="37"/>
      <c r="D51" s="264"/>
      <c r="E51" s="928"/>
      <c r="F51" s="993"/>
      <c r="G51" s="55"/>
      <c r="H51" s="55"/>
      <c r="I51" s="298"/>
      <c r="J51" s="844" t="s">
        <v>163</v>
      </c>
      <c r="K51" s="845"/>
      <c r="L51" s="845"/>
      <c r="M51" s="949"/>
      <c r="N51" s="992"/>
      <c r="O51" s="993"/>
    </row>
    <row r="52" spans="2:15" ht="20.100000000000001" customHeight="1" x14ac:dyDescent="0.25">
      <c r="B52" s="263" t="s">
        <v>164</v>
      </c>
      <c r="C52" s="39"/>
      <c r="D52" s="252"/>
      <c r="E52" s="916"/>
      <c r="F52" s="939"/>
      <c r="G52" s="55"/>
      <c r="H52" s="292"/>
      <c r="I52" s="299"/>
      <c r="J52" s="935" t="s">
        <v>164</v>
      </c>
      <c r="K52" s="936"/>
      <c r="L52" s="936"/>
      <c r="M52" s="937"/>
      <c r="N52" s="970"/>
      <c r="O52" s="974"/>
    </row>
    <row r="53" spans="2:15" ht="20.100000000000001" customHeight="1" x14ac:dyDescent="0.25">
      <c r="B53" s="301" t="s">
        <v>165</v>
      </c>
      <c r="C53" s="39"/>
      <c r="D53" s="252"/>
      <c r="E53" s="916"/>
      <c r="F53" s="939"/>
      <c r="G53" s="55"/>
      <c r="H53" s="292"/>
      <c r="I53" s="299"/>
      <c r="J53" s="301" t="s">
        <v>165</v>
      </c>
      <c r="K53" s="516"/>
      <c r="L53" s="516"/>
      <c r="M53" s="517"/>
      <c r="N53" s="970"/>
      <c r="O53" s="971"/>
    </row>
    <row r="54" spans="2:15" ht="21" customHeight="1" thickBot="1" x14ac:dyDescent="0.3">
      <c r="B54" s="263" t="s">
        <v>288</v>
      </c>
      <c r="C54" s="300"/>
      <c r="D54" s="302"/>
      <c r="E54" s="940"/>
      <c r="F54" s="941"/>
      <c r="G54" s="55"/>
      <c r="H54" s="292"/>
      <c r="I54" s="299"/>
      <c r="J54" s="900" t="s">
        <v>288</v>
      </c>
      <c r="K54" s="933"/>
      <c r="L54" s="933"/>
      <c r="M54" s="934"/>
      <c r="N54" s="990"/>
      <c r="O54" s="991"/>
    </row>
    <row r="55" spans="2:15" ht="27" customHeight="1" thickBot="1" x14ac:dyDescent="0.5">
      <c r="B55" s="256" t="s">
        <v>201</v>
      </c>
      <c r="C55" s="303"/>
      <c r="D55" s="303"/>
      <c r="E55" s="975">
        <f>SUM(E51:F53)-E54</f>
        <v>0</v>
      </c>
      <c r="F55" s="904"/>
      <c r="G55" s="24"/>
      <c r="H55" s="24"/>
      <c r="I55" s="24"/>
      <c r="J55" s="256" t="s">
        <v>202</v>
      </c>
      <c r="K55" s="303"/>
      <c r="L55" s="304"/>
      <c r="M55" s="305"/>
      <c r="N55" s="972">
        <f>SUM(N51:O53)-N54</f>
        <v>0</v>
      </c>
      <c r="O55" s="973"/>
    </row>
    <row r="56" spans="2:15" x14ac:dyDescent="0.25">
      <c r="L56" s="8"/>
      <c r="M56" s="108"/>
    </row>
  </sheetData>
  <sheetProtection algorithmName="SHA-512" hashValue="OWQuhF3xeNvWcdHxrEaRsG6bPBP32gZqTn/RVrHVAd9+UVXCG9V+nAf+ZVDY42D5y1ldseVR+qH0xmCzDmanWA==" saltValue="d+COK1mI/w7vWwE6imT3bw==" spinCount="100000" sheet="1" selectLockedCells="1"/>
  <dataConsolidate/>
  <mergeCells count="94">
    <mergeCell ref="E51:F51"/>
    <mergeCell ref="N40:O40"/>
    <mergeCell ref="N33:O33"/>
    <mergeCell ref="N30:O30"/>
    <mergeCell ref="N32:O32"/>
    <mergeCell ref="K32:L32"/>
    <mergeCell ref="N39:O39"/>
    <mergeCell ref="N38:O38"/>
    <mergeCell ref="N41:O41"/>
    <mergeCell ref="K31:L31"/>
    <mergeCell ref="N53:O53"/>
    <mergeCell ref="N55:O55"/>
    <mergeCell ref="N52:O52"/>
    <mergeCell ref="E55:F55"/>
    <mergeCell ref="H38:I38"/>
    <mergeCell ref="L38:M38"/>
    <mergeCell ref="J38:K38"/>
    <mergeCell ref="F38:G38"/>
    <mergeCell ref="H40:I40"/>
    <mergeCell ref="H41:I41"/>
    <mergeCell ref="J49:O50"/>
    <mergeCell ref="N44:O44"/>
    <mergeCell ref="N54:O54"/>
    <mergeCell ref="N51:O51"/>
    <mergeCell ref="N42:O43"/>
    <mergeCell ref="C43:M43"/>
    <mergeCell ref="N6:O6"/>
    <mergeCell ref="N3:O3"/>
    <mergeCell ref="N4:O4"/>
    <mergeCell ref="N10:O10"/>
    <mergeCell ref="N11:O11"/>
    <mergeCell ref="K9:L9"/>
    <mergeCell ref="N9:O9"/>
    <mergeCell ref="F44:M44"/>
    <mergeCell ref="L2:M2"/>
    <mergeCell ref="N5:O5"/>
    <mergeCell ref="N8:O8"/>
    <mergeCell ref="K11:L11"/>
    <mergeCell ref="H3:K3"/>
    <mergeCell ref="F41:G41"/>
    <mergeCell ref="N25:O25"/>
    <mergeCell ref="K28:L28"/>
    <mergeCell ref="N29:O29"/>
    <mergeCell ref="G34:J34"/>
    <mergeCell ref="E19:L19"/>
    <mergeCell ref="K10:L10"/>
    <mergeCell ref="J12:L12"/>
    <mergeCell ref="N12:O12"/>
    <mergeCell ref="K14:L14"/>
    <mergeCell ref="K15:L15"/>
    <mergeCell ref="E18:L18"/>
    <mergeCell ref="E21:L21"/>
    <mergeCell ref="K16:L16"/>
    <mergeCell ref="N21:O21"/>
    <mergeCell ref="N17:O17"/>
    <mergeCell ref="K13:L13"/>
    <mergeCell ref="N14:O14"/>
    <mergeCell ref="N15:O15"/>
    <mergeCell ref="N16:O16"/>
    <mergeCell ref="N13:O13"/>
    <mergeCell ref="N24:O24"/>
    <mergeCell ref="N23:O23"/>
    <mergeCell ref="N22:O22"/>
    <mergeCell ref="N18:O18"/>
    <mergeCell ref="N19:O19"/>
    <mergeCell ref="N20:O20"/>
    <mergeCell ref="C3:D3"/>
    <mergeCell ref="J54:M54"/>
    <mergeCell ref="J52:M52"/>
    <mergeCell ref="B50:E50"/>
    <mergeCell ref="B42:L42"/>
    <mergeCell ref="E52:F52"/>
    <mergeCell ref="E54:F54"/>
    <mergeCell ref="F3:G3"/>
    <mergeCell ref="F49:F50"/>
    <mergeCell ref="E22:L22"/>
    <mergeCell ref="H39:I39"/>
    <mergeCell ref="K29:L29"/>
    <mergeCell ref="B41:E41"/>
    <mergeCell ref="J51:M51"/>
    <mergeCell ref="E53:F53"/>
    <mergeCell ref="C24:I24"/>
    <mergeCell ref="N26:O26"/>
    <mergeCell ref="F40:G40"/>
    <mergeCell ref="B39:E39"/>
    <mergeCell ref="K30:L30"/>
    <mergeCell ref="N31:O31"/>
    <mergeCell ref="B40:E40"/>
    <mergeCell ref="K33:L33"/>
    <mergeCell ref="N34:O35"/>
    <mergeCell ref="C35:L35"/>
    <mergeCell ref="F39:G39"/>
    <mergeCell ref="N36:O36"/>
    <mergeCell ref="N28:O28"/>
  </mergeCells>
  <phoneticPr fontId="0" type="noConversion"/>
  <dataValidations count="2">
    <dataValidation type="whole" allowBlank="1" showInputMessage="1" showErrorMessage="1" errorTitle="Ungültiger Wert" error="Bitte geben Sie eine gültige Anzahl ein." sqref="M28:M33 F39:I41 M18:M24" xr:uid="{00000000-0002-0000-0300-000000000000}">
      <formula1>0</formula1>
      <formula2>9999</formula2>
    </dataValidation>
    <dataValidation type="whole" allowBlank="1" showInputMessage="1" showErrorMessage="1" errorTitle="Ungültiger Wert" error="Bitte geben Sie eine gültige Anzahl ein." sqref="O54 N51:N54 O51:O52 E51:E54" xr:uid="{00000000-0002-0000-0300-000001000000}">
      <formula1>1</formula1>
      <formula2>99999</formula2>
    </dataValidation>
  </dataValidations>
  <printOptions horizontalCentered="1"/>
  <pageMargins left="0.39370078740157483" right="0.39370078740157483" top="0.35" bottom="0.43" header="0.22" footer="0.21"/>
  <pageSetup paperSize="9" scale="72" fitToHeight="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18" r:id="rId4" name="ja">
              <controlPr locked="0" defaultSize="0" autoFill="0" autoLine="0" autoPict="0">
                <anchor moveWithCells="1">
                  <from>
                    <xdr:col>9</xdr:col>
                    <xdr:colOff>182880</xdr:colOff>
                    <xdr:row>38</xdr:row>
                    <xdr:rowOff>60960</xdr:rowOff>
                  </from>
                  <to>
                    <xdr:col>10</xdr:col>
                    <xdr:colOff>22860</xdr:colOff>
                    <xdr:row>38</xdr:row>
                    <xdr:rowOff>175260</xdr:rowOff>
                  </to>
                </anchor>
              </controlPr>
            </control>
          </mc:Choice>
        </mc:AlternateContent>
        <mc:AlternateContent xmlns:mc="http://schemas.openxmlformats.org/markup-compatibility/2006">
          <mc:Choice Requires="x14">
            <control shapeId="11319" r:id="rId5" name="Check Box 55">
              <controlPr locked="0" defaultSize="0" autoFill="0" autoLine="0" autoPict="0" altText="Ja">
                <anchor moveWithCells="1">
                  <from>
                    <xdr:col>9</xdr:col>
                    <xdr:colOff>487680</xdr:colOff>
                    <xdr:row>38</xdr:row>
                    <xdr:rowOff>38100</xdr:rowOff>
                  </from>
                  <to>
                    <xdr:col>10</xdr:col>
                    <xdr:colOff>312420</xdr:colOff>
                    <xdr:row>38</xdr:row>
                    <xdr:rowOff>198120</xdr:rowOff>
                  </to>
                </anchor>
              </controlPr>
            </control>
          </mc:Choice>
        </mc:AlternateContent>
        <mc:AlternateContent xmlns:mc="http://schemas.openxmlformats.org/markup-compatibility/2006">
          <mc:Choice Requires="x14">
            <control shapeId="11320" r:id="rId6" name="Check Box 56">
              <controlPr locked="0" defaultSize="0" autoFill="0" autoLine="0" autoPict="0">
                <anchor moveWithCells="1">
                  <from>
                    <xdr:col>9</xdr:col>
                    <xdr:colOff>182880</xdr:colOff>
                    <xdr:row>39</xdr:row>
                    <xdr:rowOff>60960</xdr:rowOff>
                  </from>
                  <to>
                    <xdr:col>10</xdr:col>
                    <xdr:colOff>22860</xdr:colOff>
                    <xdr:row>39</xdr:row>
                    <xdr:rowOff>175260</xdr:rowOff>
                  </to>
                </anchor>
              </controlPr>
            </control>
          </mc:Choice>
        </mc:AlternateContent>
        <mc:AlternateContent xmlns:mc="http://schemas.openxmlformats.org/markup-compatibility/2006">
          <mc:Choice Requires="x14">
            <control shapeId="11321" r:id="rId7" name="Check Box 57">
              <controlPr locked="0" defaultSize="0" autoFill="0" autoLine="0" autoPict="0">
                <anchor moveWithCells="1">
                  <from>
                    <xdr:col>9</xdr:col>
                    <xdr:colOff>182880</xdr:colOff>
                    <xdr:row>40</xdr:row>
                    <xdr:rowOff>60960</xdr:rowOff>
                  </from>
                  <to>
                    <xdr:col>10</xdr:col>
                    <xdr:colOff>22860</xdr:colOff>
                    <xdr:row>40</xdr:row>
                    <xdr:rowOff>175260</xdr:rowOff>
                  </to>
                </anchor>
              </controlPr>
            </control>
          </mc:Choice>
        </mc:AlternateContent>
        <mc:AlternateContent xmlns:mc="http://schemas.openxmlformats.org/markup-compatibility/2006">
          <mc:Choice Requires="x14">
            <control shapeId="11322" r:id="rId8" name="Check Box 58">
              <controlPr locked="0" defaultSize="0" autoFill="0" autoLine="0" autoPict="0" altText="Ja">
                <anchor moveWithCells="1">
                  <from>
                    <xdr:col>9</xdr:col>
                    <xdr:colOff>487680</xdr:colOff>
                    <xdr:row>39</xdr:row>
                    <xdr:rowOff>22860</xdr:rowOff>
                  </from>
                  <to>
                    <xdr:col>10</xdr:col>
                    <xdr:colOff>312420</xdr:colOff>
                    <xdr:row>39</xdr:row>
                    <xdr:rowOff>182880</xdr:rowOff>
                  </to>
                </anchor>
              </controlPr>
            </control>
          </mc:Choice>
        </mc:AlternateContent>
        <mc:AlternateContent xmlns:mc="http://schemas.openxmlformats.org/markup-compatibility/2006">
          <mc:Choice Requires="x14">
            <control shapeId="11323" r:id="rId9" name="Check Box 59">
              <controlPr locked="0" defaultSize="0" autoFill="0" autoLine="0" autoPict="0" altText="Ja">
                <anchor moveWithCells="1">
                  <from>
                    <xdr:col>9</xdr:col>
                    <xdr:colOff>487680</xdr:colOff>
                    <xdr:row>40</xdr:row>
                    <xdr:rowOff>22860</xdr:rowOff>
                  </from>
                  <to>
                    <xdr:col>10</xdr:col>
                    <xdr:colOff>327660</xdr:colOff>
                    <xdr:row>40</xdr:row>
                    <xdr:rowOff>182880</xdr:rowOff>
                  </to>
                </anchor>
              </controlPr>
            </control>
          </mc:Choice>
        </mc:AlternateContent>
        <mc:AlternateContent xmlns:mc="http://schemas.openxmlformats.org/markup-compatibility/2006">
          <mc:Choice Requires="x14">
            <control shapeId="11327" r:id="rId10" name="Check Box 63">
              <controlPr locked="0" defaultSize="0" autoFill="0" autoLine="0" autoPict="0">
                <anchor moveWithCells="1">
                  <from>
                    <xdr:col>6</xdr:col>
                    <xdr:colOff>30480</xdr:colOff>
                    <xdr:row>33</xdr:row>
                    <xdr:rowOff>106680</xdr:rowOff>
                  </from>
                  <to>
                    <xdr:col>10</xdr:col>
                    <xdr:colOff>274320</xdr:colOff>
                    <xdr:row>34</xdr:row>
                    <xdr:rowOff>0</xdr:rowOff>
                  </to>
                </anchor>
              </controlPr>
            </control>
          </mc:Choice>
        </mc:AlternateContent>
        <mc:AlternateContent xmlns:mc="http://schemas.openxmlformats.org/markup-compatibility/2006">
          <mc:Choice Requires="x14">
            <control shapeId="11328" r:id="rId11" name="Check Box 64">
              <controlPr locked="0" defaultSize="0" autoFill="0" autoLine="0" autoPict="0">
                <anchor moveWithCells="1">
                  <from>
                    <xdr:col>7</xdr:col>
                    <xdr:colOff>297180</xdr:colOff>
                    <xdr:row>41</xdr:row>
                    <xdr:rowOff>99060</xdr:rowOff>
                  </from>
                  <to>
                    <xdr:col>9</xdr:col>
                    <xdr:colOff>419100</xdr:colOff>
                    <xdr:row>41</xdr:row>
                    <xdr:rowOff>213360</xdr:rowOff>
                  </to>
                </anchor>
              </controlPr>
            </control>
          </mc:Choice>
        </mc:AlternateContent>
        <mc:AlternateContent xmlns:mc="http://schemas.openxmlformats.org/markup-compatibility/2006">
          <mc:Choice Requires="x14">
            <control shapeId="11329" r:id="rId12" name="Check Box 65">
              <controlPr locked="0" defaultSize="0" autoFill="0" autoLine="0" autoPict="0">
                <anchor moveWithCells="1">
                  <from>
                    <xdr:col>9</xdr:col>
                    <xdr:colOff>487680</xdr:colOff>
                    <xdr:row>41</xdr:row>
                    <xdr:rowOff>83820</xdr:rowOff>
                  </from>
                  <to>
                    <xdr:col>12</xdr:col>
                    <xdr:colOff>518160</xdr:colOff>
                    <xdr:row>41</xdr:row>
                    <xdr:rowOff>213360</xdr:rowOff>
                  </to>
                </anchor>
              </controlPr>
            </control>
          </mc:Choice>
        </mc:AlternateContent>
        <mc:AlternateContent xmlns:mc="http://schemas.openxmlformats.org/markup-compatibility/2006">
          <mc:Choice Requires="x14">
            <control shapeId="11331" r:id="rId13" name="Check Box 67">
              <controlPr locked="0" defaultSize="0" autoFill="0" autoLine="0" autoPict="0">
                <anchor moveWithCells="1">
                  <from>
                    <xdr:col>8</xdr:col>
                    <xdr:colOff>22860</xdr:colOff>
                    <xdr:row>26</xdr:row>
                    <xdr:rowOff>30480</xdr:rowOff>
                  </from>
                  <to>
                    <xdr:col>10</xdr:col>
                    <xdr:colOff>137160</xdr:colOff>
                    <xdr:row>27</xdr:row>
                    <xdr:rowOff>0</xdr:rowOff>
                  </to>
                </anchor>
              </controlPr>
            </control>
          </mc:Choice>
        </mc:AlternateContent>
        <mc:AlternateContent xmlns:mc="http://schemas.openxmlformats.org/markup-compatibility/2006">
          <mc:Choice Requires="x14">
            <control shapeId="11336" r:id="rId14" name="Check Box 72">
              <controlPr locked="0" defaultSize="0" autoFill="0" autoLine="0" autoPict="0">
                <anchor moveWithCells="1">
                  <from>
                    <xdr:col>3</xdr:col>
                    <xdr:colOff>152400</xdr:colOff>
                    <xdr:row>12</xdr:row>
                    <xdr:rowOff>30480</xdr:rowOff>
                  </from>
                  <to>
                    <xdr:col>8</xdr:col>
                    <xdr:colOff>327660</xdr:colOff>
                    <xdr:row>12</xdr:row>
                    <xdr:rowOff>175260</xdr:rowOff>
                  </to>
                </anchor>
              </controlPr>
            </control>
          </mc:Choice>
        </mc:AlternateContent>
        <mc:AlternateContent xmlns:mc="http://schemas.openxmlformats.org/markup-compatibility/2006">
          <mc:Choice Requires="x14">
            <control shapeId="11337" r:id="rId15" name="Check Box 73">
              <controlPr locked="0" defaultSize="0" autoFill="0" autoLine="0" autoPict="0">
                <anchor moveWithCells="1">
                  <from>
                    <xdr:col>3</xdr:col>
                    <xdr:colOff>30480</xdr:colOff>
                    <xdr:row>26</xdr:row>
                    <xdr:rowOff>30480</xdr:rowOff>
                  </from>
                  <to>
                    <xdr:col>7</xdr:col>
                    <xdr:colOff>220980</xdr:colOff>
                    <xdr:row>26</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indexed="10"/>
    <pageSetUpPr fitToPage="1"/>
  </sheetPr>
  <dimension ref="A1:X46"/>
  <sheetViews>
    <sheetView showGridLines="0" showZeros="0" zoomScale="80" zoomScaleNormal="80" workbookViewId="0">
      <selection activeCell="J10" sqref="J10"/>
    </sheetView>
  </sheetViews>
  <sheetFormatPr baseColWidth="10" defaultColWidth="11.44140625" defaultRowHeight="13.2" x14ac:dyDescent="0.25"/>
  <cols>
    <col min="1" max="1" width="11.44140625" style="12"/>
    <col min="2" max="8" width="6.5546875" style="12" customWidth="1"/>
    <col min="9" max="9" width="5.109375" style="12" customWidth="1"/>
    <col min="10" max="11" width="6.5546875" style="12" customWidth="1"/>
    <col min="12" max="12" width="11.77734375" style="12" customWidth="1"/>
    <col min="13" max="13" width="15.44140625" style="12" customWidth="1"/>
    <col min="14" max="14" width="11.44140625" style="12"/>
    <col min="15" max="15" width="12.88671875" style="12" customWidth="1"/>
    <col min="16" max="16384" width="11.44140625" style="12"/>
  </cols>
  <sheetData>
    <row r="1" spans="1:24" s="8" customFormat="1" ht="72" customHeight="1" thickBot="1" x14ac:dyDescent="0.35">
      <c r="A1" s="211"/>
      <c r="B1" s="30"/>
      <c r="C1" s="30"/>
      <c r="D1" s="30"/>
      <c r="E1" s="30"/>
      <c r="F1" s="30"/>
      <c r="G1" s="30"/>
      <c r="H1" s="30"/>
      <c r="I1" s="211"/>
      <c r="J1" s="212"/>
      <c r="K1" s="212"/>
      <c r="L1" s="30"/>
      <c r="N1" s="213" t="str">
        <f>'Adresse + Ergebnis '!A3</f>
        <v xml:space="preserve">Grundlage: GRUD 2017 </v>
      </c>
      <c r="O1" s="30"/>
      <c r="P1" s="104"/>
      <c r="Q1" s="104"/>
      <c r="R1" s="104"/>
      <c r="S1" s="104"/>
      <c r="T1" s="104"/>
      <c r="U1" s="104"/>
      <c r="V1" s="104"/>
      <c r="W1" s="104"/>
      <c r="X1" s="104"/>
    </row>
    <row r="2" spans="1:24" s="8" customFormat="1" ht="41.25" customHeight="1" x14ac:dyDescent="0.6">
      <c r="A2" s="214" t="s">
        <v>0</v>
      </c>
      <c r="B2" s="215"/>
      <c r="C2" s="215"/>
      <c r="D2" s="215"/>
      <c r="E2" s="215"/>
      <c r="F2" s="215"/>
      <c r="G2" s="215"/>
      <c r="H2" s="215"/>
      <c r="I2" s="215"/>
      <c r="J2" s="215"/>
      <c r="K2" s="215"/>
      <c r="M2" s="216"/>
      <c r="N2" s="217">
        <f>'Adresse + Ergebnis '!N2:O2</f>
        <v>0</v>
      </c>
      <c r="O2" s="217" t="s">
        <v>383</v>
      </c>
      <c r="P2" s="104"/>
      <c r="Q2" s="104"/>
      <c r="R2" s="104"/>
      <c r="S2" s="104"/>
      <c r="T2" s="104"/>
      <c r="U2" s="104"/>
      <c r="V2" s="104"/>
      <c r="W2" s="104"/>
      <c r="X2" s="104"/>
    </row>
    <row r="3" spans="1:24" s="15" customFormat="1" ht="39" customHeight="1" x14ac:dyDescent="0.3">
      <c r="A3" s="25" t="s">
        <v>1</v>
      </c>
      <c r="B3" s="932">
        <f>'Adresse + Ergebnis '!B5</f>
        <v>0</v>
      </c>
      <c r="C3" s="932"/>
      <c r="E3" s="869" t="s">
        <v>114</v>
      </c>
      <c r="F3" s="869"/>
      <c r="G3" s="867" t="str">
        <f>'Abwasser, Hofdüngerlager'!H3</f>
        <v xml:space="preserve"> </v>
      </c>
      <c r="H3" s="867"/>
      <c r="I3" s="867"/>
      <c r="J3" s="867"/>
      <c r="L3" s="218" t="s">
        <v>2</v>
      </c>
      <c r="N3" s="868">
        <f>'Abwasser, Hofdüngerlager'!N3:O3</f>
        <v>222</v>
      </c>
      <c r="O3" s="868"/>
      <c r="P3" s="219"/>
      <c r="Q3" s="219"/>
      <c r="R3" s="219"/>
      <c r="S3" s="219"/>
      <c r="T3" s="219"/>
      <c r="U3" s="219"/>
      <c r="V3" s="219"/>
      <c r="W3" s="219"/>
      <c r="X3" s="219"/>
    </row>
    <row r="4" spans="1:24" s="23" customFormat="1" ht="20.25" customHeight="1" x14ac:dyDescent="0.3">
      <c r="A4" s="15"/>
      <c r="C4" s="22"/>
      <c r="E4" s="15"/>
      <c r="H4" s="220"/>
      <c r="I4" s="221"/>
      <c r="J4" s="12"/>
      <c r="L4" s="222" t="s">
        <v>34</v>
      </c>
      <c r="N4" s="870">
        <f>'Adresse + Ergebnis '!B11</f>
        <v>0</v>
      </c>
      <c r="O4" s="870"/>
      <c r="P4" s="223"/>
      <c r="Q4" s="223"/>
      <c r="R4" s="223"/>
      <c r="S4" s="223"/>
      <c r="T4" s="223"/>
      <c r="U4" s="223"/>
      <c r="V4" s="223"/>
      <c r="W4" s="223"/>
      <c r="X4" s="223"/>
    </row>
    <row r="5" spans="1:24" s="23" customFormat="1" ht="20.25" customHeight="1" x14ac:dyDescent="0.3">
      <c r="A5" s="15"/>
      <c r="C5" s="22"/>
      <c r="E5" s="15"/>
      <c r="H5" s="220"/>
      <c r="I5" s="221"/>
      <c r="J5" s="12"/>
      <c r="L5" s="224" t="s">
        <v>4</v>
      </c>
      <c r="N5" s="1009">
        <f>'Adresse + Ergebnis '!F11</f>
        <v>0</v>
      </c>
      <c r="O5" s="1009"/>
      <c r="P5" s="223"/>
      <c r="Q5" s="223"/>
      <c r="R5" s="223"/>
      <c r="S5" s="223"/>
      <c r="T5" s="223"/>
      <c r="U5" s="223"/>
      <c r="V5" s="223"/>
      <c r="W5" s="223"/>
      <c r="X5" s="223"/>
    </row>
    <row r="6" spans="1:24" s="22" customFormat="1" ht="33" customHeight="1" thickBot="1" x14ac:dyDescent="0.55000000000000004">
      <c r="A6" s="225" t="s">
        <v>176</v>
      </c>
      <c r="H6" s="220"/>
      <c r="J6" s="226"/>
      <c r="L6" s="54"/>
      <c r="N6" s="227"/>
      <c r="O6" s="227"/>
      <c r="P6" s="223"/>
      <c r="Q6" s="223"/>
      <c r="R6" s="223"/>
      <c r="S6" s="223"/>
      <c r="T6" s="223"/>
      <c r="U6" s="223"/>
      <c r="V6" s="223"/>
      <c r="W6" s="223"/>
      <c r="X6" s="223"/>
    </row>
    <row r="7" spans="1:24" ht="50.25" customHeight="1" thickBot="1" x14ac:dyDescent="0.5">
      <c r="A7" s="228" t="s">
        <v>175</v>
      </c>
      <c r="B7" s="229"/>
      <c r="C7" s="215"/>
      <c r="D7" s="215"/>
      <c r="E7" s="215"/>
      <c r="F7" s="215"/>
      <c r="G7" s="215"/>
      <c r="H7" s="215"/>
      <c r="I7" s="215"/>
      <c r="J7" s="215"/>
      <c r="K7" s="215"/>
      <c r="L7" s="467"/>
      <c r="M7" s="463"/>
      <c r="N7" s="1007" t="s">
        <v>228</v>
      </c>
      <c r="O7" s="1008"/>
    </row>
    <row r="8" spans="1:24" ht="77.25" customHeight="1" x14ac:dyDescent="0.25">
      <c r="A8" s="231" t="s">
        <v>129</v>
      </c>
      <c r="B8" s="39"/>
      <c r="C8" s="39"/>
      <c r="D8" s="39"/>
      <c r="E8" s="39"/>
      <c r="F8" s="39"/>
      <c r="G8" s="39"/>
      <c r="H8" s="39"/>
      <c r="I8" s="39"/>
      <c r="J8" s="232" t="s">
        <v>130</v>
      </c>
      <c r="K8" s="233" t="s">
        <v>131</v>
      </c>
      <c r="L8" s="481" t="s">
        <v>275</v>
      </c>
      <c r="M8" s="234" t="s">
        <v>53</v>
      </c>
      <c r="N8" s="115" t="s">
        <v>56</v>
      </c>
      <c r="O8" s="235" t="s">
        <v>132</v>
      </c>
    </row>
    <row r="9" spans="1:24" ht="24.6" customHeight="1" x14ac:dyDescent="0.25">
      <c r="A9" s="236" t="s">
        <v>133</v>
      </c>
      <c r="B9" s="25"/>
      <c r="C9" s="25"/>
      <c r="D9" s="25"/>
      <c r="E9" s="25"/>
      <c r="F9" s="25"/>
      <c r="G9" s="25"/>
      <c r="H9" s="25"/>
      <c r="I9" s="25"/>
      <c r="J9" s="237"/>
      <c r="K9" s="238"/>
      <c r="L9" s="239"/>
      <c r="M9" s="234"/>
      <c r="N9" s="240"/>
      <c r="O9" s="241"/>
    </row>
    <row r="10" spans="1:24" ht="13.8" x14ac:dyDescent="0.25">
      <c r="A10" s="242" t="s">
        <v>134</v>
      </c>
      <c r="B10" s="39"/>
      <c r="C10" s="39"/>
      <c r="D10" s="39"/>
      <c r="E10" s="39"/>
      <c r="F10" s="39"/>
      <c r="G10" s="39"/>
      <c r="H10" s="39"/>
      <c r="I10" s="41"/>
      <c r="J10" s="404"/>
      <c r="K10" s="414"/>
      <c r="L10" s="415"/>
      <c r="M10" s="235" t="s">
        <v>135</v>
      </c>
      <c r="N10" s="430">
        <v>19.2</v>
      </c>
      <c r="O10" s="436">
        <f>N10*J10/365*K10/100*L10</f>
        <v>0</v>
      </c>
    </row>
    <row r="11" spans="1:24" ht="13.8" x14ac:dyDescent="0.25">
      <c r="A11" s="242" t="s">
        <v>136</v>
      </c>
      <c r="B11" s="39"/>
      <c r="C11" s="243"/>
      <c r="D11" s="45"/>
      <c r="E11" s="39"/>
      <c r="F11" s="39"/>
      <c r="G11" s="39"/>
      <c r="H11" s="39"/>
      <c r="I11" s="39"/>
      <c r="J11" s="404"/>
      <c r="K11" s="414"/>
      <c r="L11" s="415"/>
      <c r="M11" s="235" t="s">
        <v>135</v>
      </c>
      <c r="N11" s="431">
        <v>3.6</v>
      </c>
      <c r="O11" s="436">
        <f>N11*J11/365*K11/100*L11</f>
        <v>0</v>
      </c>
    </row>
    <row r="12" spans="1:24" ht="13.8" x14ac:dyDescent="0.25">
      <c r="A12" s="242" t="s">
        <v>137</v>
      </c>
      <c r="B12" s="39"/>
      <c r="C12" s="39"/>
      <c r="D12" s="244"/>
      <c r="E12" s="39"/>
      <c r="F12" s="39"/>
      <c r="G12" s="39"/>
      <c r="H12" s="39"/>
      <c r="I12" s="39"/>
      <c r="J12" s="404"/>
      <c r="K12" s="414"/>
      <c r="L12" s="415"/>
      <c r="M12" s="245" t="s">
        <v>135</v>
      </c>
      <c r="N12" s="431">
        <v>19.2</v>
      </c>
      <c r="O12" s="436">
        <f>N12*J12/365*K12/100*L12</f>
        <v>0</v>
      </c>
    </row>
    <row r="13" spans="1:24" ht="13.8" x14ac:dyDescent="0.25">
      <c r="A13" s="242" t="s">
        <v>138</v>
      </c>
      <c r="B13" s="39"/>
      <c r="C13" s="39"/>
      <c r="D13" s="244"/>
      <c r="E13" s="39"/>
      <c r="F13" s="39"/>
      <c r="G13" s="39"/>
      <c r="H13" s="39"/>
      <c r="I13" s="39"/>
      <c r="J13" s="404"/>
      <c r="K13" s="414"/>
      <c r="L13" s="415"/>
      <c r="M13" s="245" t="s">
        <v>139</v>
      </c>
      <c r="N13" s="432">
        <v>60</v>
      </c>
      <c r="O13" s="436">
        <f>N13*J13/365*K13/100*L13</f>
        <v>0</v>
      </c>
    </row>
    <row r="14" spans="1:24" ht="13.8" x14ac:dyDescent="0.25">
      <c r="A14" s="242" t="s">
        <v>140</v>
      </c>
      <c r="B14" s="39"/>
      <c r="C14" s="39"/>
      <c r="D14" s="39"/>
      <c r="E14" s="39"/>
      <c r="F14" s="39"/>
      <c r="G14" s="39"/>
      <c r="H14" s="39"/>
      <c r="I14" s="39"/>
      <c r="J14" s="404"/>
      <c r="K14" s="414"/>
      <c r="L14" s="415"/>
      <c r="M14" s="245" t="s">
        <v>139</v>
      </c>
      <c r="N14" s="430">
        <v>26.4</v>
      </c>
      <c r="O14" s="436">
        <f>N14*J14/365*K14/100*L14</f>
        <v>0</v>
      </c>
    </row>
    <row r="15" spans="1:24" ht="13.8" x14ac:dyDescent="0.25">
      <c r="A15" s="246"/>
      <c r="B15" s="25"/>
      <c r="C15" s="25"/>
      <c r="D15" s="8"/>
      <c r="E15" s="25"/>
      <c r="F15" s="25"/>
      <c r="G15" s="25"/>
      <c r="H15" s="25"/>
      <c r="I15" s="39"/>
      <c r="J15" s="39"/>
      <c r="K15" s="126"/>
      <c r="L15" s="468"/>
      <c r="M15" s="471"/>
      <c r="N15" s="247"/>
      <c r="O15" s="235"/>
    </row>
    <row r="16" spans="1:24" ht="13.8" x14ac:dyDescent="0.25">
      <c r="A16" s="231" t="s">
        <v>203</v>
      </c>
      <c r="B16" s="39"/>
      <c r="C16" s="39"/>
      <c r="D16" s="248"/>
      <c r="E16" s="248"/>
      <c r="F16" s="248"/>
      <c r="G16" s="248"/>
      <c r="H16" s="248"/>
      <c r="I16" s="248"/>
      <c r="J16" s="248"/>
      <c r="K16" s="706"/>
      <c r="L16" s="518"/>
      <c r="M16" s="471" t="s">
        <v>141</v>
      </c>
      <c r="N16" s="433">
        <v>2</v>
      </c>
      <c r="O16" s="436">
        <f>N16*L16</f>
        <v>0</v>
      </c>
    </row>
    <row r="17" spans="1:16" ht="13.8" x14ac:dyDescent="0.25">
      <c r="A17" s="249"/>
      <c r="B17" s="25"/>
      <c r="C17" s="25"/>
      <c r="D17" s="250"/>
      <c r="E17" s="250"/>
      <c r="F17" s="250"/>
      <c r="G17" s="250"/>
      <c r="H17" s="250"/>
      <c r="I17" s="251"/>
      <c r="J17" s="251"/>
      <c r="K17" s="707"/>
      <c r="L17" s="469"/>
      <c r="M17" s="541"/>
      <c r="N17" s="542"/>
      <c r="O17" s="541"/>
    </row>
    <row r="18" spans="1:16" ht="13.8" x14ac:dyDescent="0.25">
      <c r="A18" s="236" t="s">
        <v>296</v>
      </c>
      <c r="B18" s="25"/>
      <c r="C18" s="25"/>
      <c r="D18" s="250"/>
      <c r="E18" s="250"/>
      <c r="F18" s="250"/>
      <c r="G18" s="545" t="s">
        <v>295</v>
      </c>
      <c r="H18" s="250"/>
      <c r="I18" s="253"/>
      <c r="J18" s="253"/>
      <c r="K18" s="708"/>
      <c r="L18" s="470"/>
      <c r="M18" s="543"/>
      <c r="N18" s="544"/>
      <c r="O18" s="543"/>
      <c r="P18" s="246"/>
    </row>
    <row r="19" spans="1:16" ht="13.8" x14ac:dyDescent="0.25">
      <c r="A19" s="38" t="s">
        <v>142</v>
      </c>
      <c r="B19" s="39"/>
      <c r="C19" s="39"/>
      <c r="D19" s="248"/>
      <c r="E19" s="248"/>
      <c r="F19" s="248"/>
      <c r="G19" s="546" t="s">
        <v>298</v>
      </c>
      <c r="H19" s="248"/>
      <c r="I19" s="248"/>
      <c r="J19" s="248"/>
      <c r="K19" s="706"/>
      <c r="L19" s="518"/>
      <c r="M19" s="471" t="s">
        <v>294</v>
      </c>
      <c r="N19" s="434">
        <v>4</v>
      </c>
      <c r="O19" s="437">
        <f>N19*L19</f>
        <v>0</v>
      </c>
    </row>
    <row r="20" spans="1:16" ht="13.8" x14ac:dyDescent="0.25">
      <c r="A20" s="38" t="s">
        <v>143</v>
      </c>
      <c r="B20" s="39"/>
      <c r="C20" s="39"/>
      <c r="D20" s="39"/>
      <c r="E20" s="39"/>
      <c r="F20" s="39"/>
      <c r="G20" s="546" t="s">
        <v>297</v>
      </c>
      <c r="H20" s="39"/>
      <c r="I20" s="39"/>
      <c r="J20" s="39"/>
      <c r="K20" s="41"/>
      <c r="L20" s="518"/>
      <c r="M20" s="471" t="s">
        <v>294</v>
      </c>
      <c r="N20" s="433">
        <v>2</v>
      </c>
      <c r="O20" s="436">
        <f>N20*L20</f>
        <v>0</v>
      </c>
    </row>
    <row r="21" spans="1:16" ht="13.8" x14ac:dyDescent="0.25">
      <c r="A21" s="38" t="s">
        <v>10</v>
      </c>
      <c r="B21" s="39"/>
      <c r="C21" s="39"/>
      <c r="D21" s="39"/>
      <c r="E21" s="39"/>
      <c r="F21" s="39"/>
      <c r="G21" s="546" t="s">
        <v>299</v>
      </c>
      <c r="H21" s="39"/>
      <c r="I21" s="39"/>
      <c r="J21" s="39"/>
      <c r="K21" s="41"/>
      <c r="L21" s="518"/>
      <c r="M21" s="471" t="s">
        <v>294</v>
      </c>
      <c r="N21" s="433">
        <v>0.04</v>
      </c>
      <c r="O21" s="436">
        <f>N21*L21</f>
        <v>0</v>
      </c>
    </row>
    <row r="22" spans="1:16" ht="13.8" x14ac:dyDescent="0.25">
      <c r="A22" s="38" t="s">
        <v>300</v>
      </c>
      <c r="B22" s="39"/>
      <c r="C22" s="39"/>
      <c r="D22" s="39"/>
      <c r="E22" s="39"/>
      <c r="F22" s="39"/>
      <c r="G22" s="546"/>
      <c r="H22" s="39"/>
      <c r="I22" s="39"/>
      <c r="J22" s="39"/>
      <c r="K22" s="41"/>
      <c r="L22" s="547"/>
      <c r="M22" s="471"/>
      <c r="N22" s="433"/>
      <c r="O22" s="548"/>
    </row>
    <row r="23" spans="1:16" ht="13.8" x14ac:dyDescent="0.25">
      <c r="A23" s="496"/>
      <c r="B23" s="70"/>
      <c r="C23" s="70"/>
      <c r="D23" s="70"/>
      <c r="E23" s="70"/>
      <c r="F23" s="70"/>
      <c r="G23" s="549"/>
      <c r="H23" s="70"/>
      <c r="I23" s="70"/>
      <c r="J23" s="70"/>
      <c r="K23" s="391"/>
      <c r="L23" s="550"/>
      <c r="M23" s="551"/>
      <c r="N23" s="552"/>
      <c r="O23" s="555"/>
    </row>
    <row r="24" spans="1:16" ht="13.8" x14ac:dyDescent="0.25">
      <c r="A24" s="89" t="s">
        <v>301</v>
      </c>
      <c r="B24" s="90"/>
      <c r="C24" s="90"/>
      <c r="D24" s="90"/>
      <c r="E24" s="90"/>
      <c r="F24" s="90"/>
      <c r="G24" s="553"/>
      <c r="H24" s="90"/>
      <c r="I24" s="90"/>
      <c r="J24" s="90"/>
      <c r="K24" s="372"/>
      <c r="L24" s="554"/>
      <c r="M24" s="235"/>
      <c r="N24" s="433"/>
      <c r="O24" s="556"/>
    </row>
    <row r="25" spans="1:16" ht="16.2" x14ac:dyDescent="0.25">
      <c r="A25" s="38" t="s">
        <v>302</v>
      </c>
      <c r="B25" s="39"/>
      <c r="C25" s="39"/>
      <c r="D25" s="39"/>
      <c r="E25" s="39"/>
      <c r="F25" s="39"/>
      <c r="G25" s="546"/>
      <c r="H25" s="39"/>
      <c r="I25" s="39"/>
      <c r="J25" s="39"/>
      <c r="K25" s="41"/>
      <c r="L25" s="540"/>
      <c r="M25" s="471" t="s">
        <v>305</v>
      </c>
      <c r="N25" s="433">
        <v>180</v>
      </c>
      <c r="O25" s="436">
        <f>L25*N25</f>
        <v>0</v>
      </c>
    </row>
    <row r="26" spans="1:16" ht="13.8" x14ac:dyDescent="0.25">
      <c r="A26" s="38" t="s">
        <v>303</v>
      </c>
      <c r="C26" s="39"/>
      <c r="D26" s="39"/>
      <c r="E26" s="39"/>
      <c r="F26" s="39"/>
      <c r="G26" s="546"/>
      <c r="H26" s="39"/>
      <c r="I26" s="39"/>
      <c r="J26" s="39"/>
      <c r="K26" s="41"/>
      <c r="L26" s="547"/>
      <c r="M26" s="471"/>
      <c r="N26" s="433"/>
      <c r="O26" s="548"/>
    </row>
    <row r="27" spans="1:16" ht="13.8" x14ac:dyDescent="0.25">
      <c r="A27" s="38" t="s">
        <v>304</v>
      </c>
      <c r="B27" s="39"/>
      <c r="C27" s="39"/>
      <c r="D27" s="39"/>
      <c r="E27" s="39"/>
      <c r="F27" s="39"/>
      <c r="G27" s="546"/>
      <c r="H27" s="39"/>
      <c r="I27" s="39"/>
      <c r="J27" s="39"/>
      <c r="K27" s="41"/>
      <c r="L27" s="547"/>
      <c r="M27" s="557">
        <v>0.02</v>
      </c>
      <c r="N27" s="433"/>
      <c r="O27" s="436">
        <f>O25*0.02</f>
        <v>0</v>
      </c>
    </row>
    <row r="28" spans="1:16" ht="13.8" x14ac:dyDescent="0.25">
      <c r="A28" s="38"/>
      <c r="B28" s="39"/>
      <c r="C28" s="39"/>
      <c r="D28" s="39"/>
      <c r="E28" s="39"/>
      <c r="F28" s="39"/>
      <c r="G28" s="39"/>
      <c r="H28" s="39"/>
      <c r="I28" s="39"/>
      <c r="J28" s="39"/>
      <c r="K28" s="41"/>
      <c r="L28" s="468"/>
      <c r="M28" s="471"/>
      <c r="N28" s="245"/>
      <c r="O28" s="235"/>
    </row>
    <row r="29" spans="1:16" ht="13.8" x14ac:dyDescent="0.25">
      <c r="A29" s="231" t="s">
        <v>144</v>
      </c>
      <c r="B29" s="39"/>
      <c r="C29" s="39"/>
      <c r="D29" s="39"/>
      <c r="E29" s="39"/>
      <c r="F29" s="39"/>
      <c r="G29" s="39"/>
      <c r="H29" s="39"/>
      <c r="I29" s="39"/>
      <c r="J29" s="39"/>
      <c r="K29" s="41"/>
      <c r="L29" s="518"/>
      <c r="M29" s="471" t="s">
        <v>145</v>
      </c>
      <c r="N29" s="435">
        <v>0.2</v>
      </c>
      <c r="O29" s="436"/>
    </row>
    <row r="30" spans="1:16" ht="13.8" x14ac:dyDescent="0.25">
      <c r="A30" s="236"/>
      <c r="B30" s="25"/>
      <c r="C30" s="25"/>
      <c r="D30" s="25"/>
      <c r="E30" s="25"/>
      <c r="F30" s="25"/>
      <c r="G30" s="25"/>
      <c r="H30" s="25"/>
      <c r="I30" s="39"/>
      <c r="J30" s="39"/>
      <c r="K30" s="41"/>
      <c r="L30" s="468"/>
      <c r="M30" s="471"/>
      <c r="N30" s="245"/>
      <c r="O30" s="235"/>
    </row>
    <row r="31" spans="1:16" ht="13.8" x14ac:dyDescent="0.25">
      <c r="A31" s="231" t="s">
        <v>146</v>
      </c>
      <c r="B31" s="39"/>
      <c r="C31" s="39"/>
      <c r="D31" s="39"/>
      <c r="E31" s="39"/>
      <c r="F31" s="39"/>
      <c r="G31" s="39"/>
      <c r="H31" s="39"/>
      <c r="I31" s="39"/>
      <c r="J31" s="39"/>
      <c r="K31" s="41"/>
      <c r="L31" s="518"/>
      <c r="M31" s="471" t="s">
        <v>147</v>
      </c>
      <c r="N31" s="435">
        <v>9</v>
      </c>
      <c r="O31" s="436">
        <f>N31*L31</f>
        <v>0</v>
      </c>
    </row>
    <row r="32" spans="1:16" ht="13.8" x14ac:dyDescent="0.25">
      <c r="A32" s="236"/>
      <c r="B32" s="25"/>
      <c r="C32" s="25"/>
      <c r="D32" s="25"/>
      <c r="E32" s="25"/>
      <c r="F32" s="25"/>
      <c r="G32" s="25"/>
      <c r="H32" s="25"/>
      <c r="I32" s="39"/>
      <c r="J32" s="39"/>
      <c r="K32" s="41"/>
      <c r="L32" s="468"/>
      <c r="M32" s="471"/>
      <c r="N32" s="245"/>
      <c r="O32" s="235"/>
    </row>
    <row r="33" spans="1:15" ht="13.8" x14ac:dyDescent="0.25">
      <c r="A33" s="231" t="s">
        <v>148</v>
      </c>
      <c r="B33" s="39"/>
      <c r="C33" s="39"/>
      <c r="D33" s="39"/>
      <c r="E33" s="39"/>
      <c r="F33" s="39"/>
      <c r="G33" s="39"/>
      <c r="H33" s="39"/>
      <c r="I33" s="39"/>
      <c r="J33" s="39"/>
      <c r="K33" s="41"/>
      <c r="L33" s="518"/>
      <c r="M33" s="471" t="s">
        <v>149</v>
      </c>
      <c r="N33" s="435">
        <v>6</v>
      </c>
      <c r="O33" s="436">
        <f>N33*L33</f>
        <v>0</v>
      </c>
    </row>
    <row r="34" spans="1:15" ht="13.8" x14ac:dyDescent="0.25">
      <c r="A34" s="231"/>
      <c r="B34" s="39"/>
      <c r="C34" s="39"/>
      <c r="D34" s="39"/>
      <c r="E34" s="39"/>
      <c r="F34" s="39"/>
      <c r="G34" s="39"/>
      <c r="H34" s="39"/>
      <c r="I34" s="39"/>
      <c r="J34" s="39"/>
      <c r="K34" s="41"/>
      <c r="L34" s="705"/>
      <c r="M34" s="471"/>
      <c r="N34" s="704"/>
      <c r="O34" s="437"/>
    </row>
    <row r="35" spans="1:15" ht="13.8" x14ac:dyDescent="0.25">
      <c r="A35" s="231" t="s">
        <v>390</v>
      </c>
      <c r="B35" s="39"/>
      <c r="C35" s="39"/>
      <c r="D35" s="39"/>
      <c r="E35" s="39"/>
      <c r="F35" s="39"/>
      <c r="G35" s="39"/>
      <c r="H35" s="39"/>
      <c r="I35" s="39"/>
      <c r="J35" s="39"/>
      <c r="K35" s="41"/>
      <c r="L35" s="705"/>
      <c r="M35" s="471"/>
      <c r="N35" s="704"/>
      <c r="O35" s="437"/>
    </row>
    <row r="36" spans="1:15" ht="13.8" x14ac:dyDescent="0.25">
      <c r="A36" s="38" t="s">
        <v>397</v>
      </c>
      <c r="B36" s="39"/>
      <c r="C36" s="39"/>
      <c r="D36" s="39"/>
      <c r="E36" s="39"/>
      <c r="F36" s="39"/>
      <c r="G36" s="39"/>
      <c r="H36" s="39"/>
      <c r="I36" s="39"/>
      <c r="J36" s="39"/>
      <c r="K36" s="41"/>
      <c r="L36" s="518"/>
      <c r="M36" s="471" t="s">
        <v>389</v>
      </c>
      <c r="N36" s="704">
        <v>1</v>
      </c>
      <c r="O36" s="437">
        <f t="shared" ref="O36:O42" si="0">L36*N36</f>
        <v>0</v>
      </c>
    </row>
    <row r="37" spans="1:15" ht="13.8" x14ac:dyDescent="0.25">
      <c r="A37" s="38" t="s">
        <v>391</v>
      </c>
      <c r="B37" s="39"/>
      <c r="C37" s="39"/>
      <c r="D37" s="39"/>
      <c r="E37" s="39"/>
      <c r="F37" s="39"/>
      <c r="G37" s="39"/>
      <c r="H37" s="39"/>
      <c r="I37" s="39"/>
      <c r="J37" s="39"/>
      <c r="K37" s="41"/>
      <c r="L37" s="518"/>
      <c r="M37" s="471" t="s">
        <v>389</v>
      </c>
      <c r="N37" s="704">
        <v>1</v>
      </c>
      <c r="O37" s="437">
        <f t="shared" si="0"/>
        <v>0</v>
      </c>
    </row>
    <row r="38" spans="1:15" ht="13.8" x14ac:dyDescent="0.25">
      <c r="A38" s="38" t="s">
        <v>392</v>
      </c>
      <c r="B38" s="39"/>
      <c r="C38" s="39"/>
      <c r="D38" s="39"/>
      <c r="E38" s="39"/>
      <c r="F38" s="39"/>
      <c r="G38" s="39"/>
      <c r="H38" s="39"/>
      <c r="I38" s="39"/>
      <c r="J38" s="39"/>
      <c r="K38" s="41"/>
      <c r="L38" s="518"/>
      <c r="M38" s="471" t="s">
        <v>389</v>
      </c>
      <c r="N38" s="704">
        <v>1</v>
      </c>
      <c r="O38" s="437">
        <f t="shared" si="0"/>
        <v>0</v>
      </c>
    </row>
    <row r="39" spans="1:15" ht="13.8" x14ac:dyDescent="0.25">
      <c r="A39" s="38" t="s">
        <v>393</v>
      </c>
      <c r="B39" s="39"/>
      <c r="C39" s="39"/>
      <c r="D39" s="39"/>
      <c r="E39" s="39"/>
      <c r="F39" s="39"/>
      <c r="G39" s="39"/>
      <c r="H39" s="39"/>
      <c r="I39" s="39"/>
      <c r="J39" s="39"/>
      <c r="K39" s="41"/>
      <c r="L39" s="518"/>
      <c r="M39" s="471" t="s">
        <v>389</v>
      </c>
      <c r="N39" s="704">
        <v>1</v>
      </c>
      <c r="O39" s="437">
        <f t="shared" si="0"/>
        <v>0</v>
      </c>
    </row>
    <row r="40" spans="1:15" ht="13.8" x14ac:dyDescent="0.25">
      <c r="A40" s="38" t="s">
        <v>394</v>
      </c>
      <c r="B40" s="39"/>
      <c r="C40" s="39"/>
      <c r="D40" s="39"/>
      <c r="E40" s="39"/>
      <c r="F40" s="39"/>
      <c r="G40" s="39"/>
      <c r="H40" s="39"/>
      <c r="I40" s="39"/>
      <c r="J40" s="39"/>
      <c r="K40" s="41"/>
      <c r="L40" s="518"/>
      <c r="M40" s="471" t="s">
        <v>389</v>
      </c>
      <c r="N40" s="704">
        <v>1</v>
      </c>
      <c r="O40" s="437">
        <f t="shared" si="0"/>
        <v>0</v>
      </c>
    </row>
    <row r="41" spans="1:15" ht="13.8" x14ac:dyDescent="0.25">
      <c r="A41" s="38" t="s">
        <v>395</v>
      </c>
      <c r="B41" s="39"/>
      <c r="C41" s="39"/>
      <c r="D41" s="39"/>
      <c r="E41" s="39"/>
      <c r="F41" s="39"/>
      <c r="G41" s="39"/>
      <c r="H41" s="39"/>
      <c r="I41" s="39"/>
      <c r="J41" s="39"/>
      <c r="K41" s="41"/>
      <c r="L41" s="518"/>
      <c r="M41" s="471" t="s">
        <v>389</v>
      </c>
      <c r="N41" s="704">
        <v>1</v>
      </c>
      <c r="O41" s="437">
        <f t="shared" si="0"/>
        <v>0</v>
      </c>
    </row>
    <row r="42" spans="1:15" ht="13.8" x14ac:dyDescent="0.25">
      <c r="A42" s="38" t="s">
        <v>396</v>
      </c>
      <c r="B42" s="39"/>
      <c r="C42" s="39"/>
      <c r="D42" s="39"/>
      <c r="E42" s="39"/>
      <c r="F42" s="39"/>
      <c r="G42" s="39"/>
      <c r="H42" s="39"/>
      <c r="I42" s="39"/>
      <c r="J42" s="39"/>
      <c r="K42" s="41"/>
      <c r="L42" s="518"/>
      <c r="M42" s="471" t="s">
        <v>389</v>
      </c>
      <c r="N42" s="704">
        <v>1</v>
      </c>
      <c r="O42" s="437">
        <f t="shared" si="0"/>
        <v>0</v>
      </c>
    </row>
    <row r="43" spans="1:15" ht="14.4" thickBot="1" x14ac:dyDescent="0.3">
      <c r="A43" s="254"/>
      <c r="B43" s="94"/>
      <c r="C43" s="94"/>
      <c r="D43" s="94"/>
      <c r="E43" s="94"/>
      <c r="F43" s="94"/>
      <c r="G43" s="94"/>
      <c r="H43" s="94"/>
      <c r="I43" s="94"/>
      <c r="J43" s="94"/>
      <c r="K43" s="709"/>
      <c r="L43" s="700"/>
      <c r="M43" s="701"/>
      <c r="N43" s="702"/>
      <c r="O43" s="703"/>
    </row>
    <row r="44" spans="1:15" ht="18" thickBot="1" x14ac:dyDescent="0.5">
      <c r="A44" s="64" t="s">
        <v>306</v>
      </c>
      <c r="B44" s="511"/>
      <c r="C44" s="511"/>
      <c r="D44" s="65"/>
      <c r="E44" s="65"/>
      <c r="F44" s="65"/>
      <c r="G44" s="65"/>
      <c r="H44" s="65"/>
      <c r="I44" s="65"/>
      <c r="J44" s="65"/>
      <c r="K44" s="65"/>
      <c r="L44" s="512"/>
      <c r="M44" s="514" t="s">
        <v>122</v>
      </c>
      <c r="N44" s="515"/>
      <c r="O44" s="416"/>
    </row>
    <row r="45" spans="1:15" ht="18" thickBot="1" x14ac:dyDescent="0.5">
      <c r="A45" s="93" t="s">
        <v>286</v>
      </c>
      <c r="B45" s="255"/>
      <c r="C45" s="925"/>
      <c r="D45" s="1005"/>
      <c r="E45" s="1005"/>
      <c r="F45" s="1005"/>
      <c r="G45" s="1005"/>
      <c r="H45" s="1005"/>
      <c r="I45" s="1005"/>
      <c r="J45" s="1005"/>
      <c r="K45" s="1005"/>
      <c r="L45" s="1005"/>
      <c r="M45" s="1005"/>
      <c r="N45" s="1006"/>
      <c r="O45" s="513"/>
    </row>
    <row r="46" spans="1:15" ht="35.25" customHeight="1" thickBot="1" x14ac:dyDescent="0.5">
      <c r="A46" s="256" t="s">
        <v>229</v>
      </c>
      <c r="B46" s="257"/>
      <c r="C46" s="257"/>
      <c r="D46" s="257"/>
      <c r="E46" s="257"/>
      <c r="F46" s="257"/>
      <c r="G46" s="257"/>
      <c r="H46" s="257"/>
      <c r="I46" s="257"/>
      <c r="J46" s="257"/>
      <c r="K46" s="257"/>
      <c r="L46" s="257"/>
      <c r="M46" s="257"/>
      <c r="N46" s="257"/>
      <c r="O46" s="438">
        <f>SUM(O10:O44)</f>
        <v>0</v>
      </c>
    </row>
  </sheetData>
  <sheetProtection algorithmName="SHA-512" hashValue="IRnIRQWB9sbgbh7sX/S7fgw72xvP7F06RjKLHWG47/L2Mha49dMaBxcLCBcKgC/elZlt/nyfI5t58FjMmL3StA==" saltValue="PXOB3GEqx14xAxcnPXZiQQ==" spinCount="100000" sheet="1" selectLockedCells="1"/>
  <mergeCells count="8">
    <mergeCell ref="C45:N45"/>
    <mergeCell ref="N3:O3"/>
    <mergeCell ref="N7:O7"/>
    <mergeCell ref="B3:C3"/>
    <mergeCell ref="E3:F3"/>
    <mergeCell ref="G3:J3"/>
    <mergeCell ref="N4:O4"/>
    <mergeCell ref="N5:O5"/>
  </mergeCells>
  <phoneticPr fontId="41" type="noConversion"/>
  <dataValidations count="1">
    <dataValidation type="whole" allowBlank="1" showInputMessage="1" showErrorMessage="1" errorTitle="Ungültiger Wert" error="Bitte geben Sie eine gültige Anzahl ein." sqref="J10:L14 L16 L19:L27 L29 L31 L33:L42" xr:uid="{00000000-0002-0000-0400-000000000000}">
      <formula1>1</formula1>
      <formula2>9999</formula2>
    </dataValidation>
  </dataValidations>
  <pageMargins left="0.39370078740157483" right="0.39370078740157483" top="0.35433070866141736" bottom="0.43307086614173229" header="0.23622047244094491" footer="0.19685039370078741"/>
  <pageSetup paperSize="9" scale="76" orientation="portrait" r:id="rId1"/>
  <headerFooter alignWithMargins="0"/>
  <ignoredErrors>
    <ignoredError sqref="O25"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indexed="11"/>
    <pageSetUpPr fitToPage="1"/>
  </sheetPr>
  <dimension ref="A1:W117"/>
  <sheetViews>
    <sheetView zoomScaleNormal="100" zoomScaleSheetLayoutView="100" workbookViewId="0">
      <selection activeCell="A6" sqref="A6"/>
    </sheetView>
  </sheetViews>
  <sheetFormatPr baseColWidth="10" defaultColWidth="11.44140625" defaultRowHeight="13.2" x14ac:dyDescent="0.25"/>
  <cols>
    <col min="1" max="1" width="45.88671875" style="12" customWidth="1"/>
    <col min="2" max="2" width="10.109375" style="12" customWidth="1"/>
    <col min="3" max="3" width="12.5546875" style="115" customWidth="1"/>
    <col min="4" max="4" width="14" style="115" customWidth="1"/>
    <col min="5" max="5" width="10.44140625" style="115" customWidth="1"/>
    <col min="6" max="6" width="19.5546875" style="115" customWidth="1"/>
    <col min="7" max="7" width="15.6640625" style="108" customWidth="1"/>
    <col min="8" max="8" width="16.5546875" style="116" customWidth="1"/>
    <col min="9" max="9" width="24.88671875" style="108" customWidth="1"/>
    <col min="10" max="10" width="22.88671875" style="116" customWidth="1"/>
    <col min="11" max="11" width="19.109375" style="108" customWidth="1"/>
    <col min="12" max="12" width="19.33203125" style="116" customWidth="1"/>
    <col min="13" max="13" width="8.5546875" style="115" customWidth="1"/>
    <col min="14" max="14" width="8.6640625" style="582" customWidth="1"/>
    <col min="15" max="23" width="11.44140625" style="563"/>
    <col min="24" max="16384" width="11.44140625" style="12"/>
  </cols>
  <sheetData>
    <row r="1" spans="1:14" ht="12.75" customHeight="1" x14ac:dyDescent="0.25">
      <c r="I1" s="69"/>
      <c r="J1" s="8"/>
      <c r="K1" s="1039" t="s">
        <v>387</v>
      </c>
      <c r="L1" s="1055"/>
      <c r="M1" s="1055"/>
      <c r="N1" s="1056"/>
    </row>
    <row r="2" spans="1:14" x14ac:dyDescent="0.25">
      <c r="I2" s="8"/>
      <c r="J2" s="8"/>
      <c r="K2" s="1055"/>
      <c r="L2" s="1055"/>
      <c r="M2" s="1055"/>
      <c r="N2" s="1056"/>
    </row>
    <row r="3" spans="1:14" x14ac:dyDescent="0.25">
      <c r="I3" s="8"/>
      <c r="J3" s="8"/>
      <c r="K3" s="1055"/>
      <c r="L3" s="1055"/>
      <c r="M3" s="1055"/>
      <c r="N3" s="1056"/>
    </row>
    <row r="4" spans="1:14" x14ac:dyDescent="0.25">
      <c r="I4" s="8"/>
      <c r="J4" s="8"/>
      <c r="K4" s="1055"/>
      <c r="L4" s="1055"/>
      <c r="M4" s="1055"/>
      <c r="N4" s="1056"/>
    </row>
    <row r="5" spans="1:14" x14ac:dyDescent="0.25">
      <c r="I5" s="8"/>
      <c r="J5" s="8"/>
      <c r="K5" s="1055"/>
      <c r="L5" s="1055"/>
      <c r="M5" s="1055"/>
      <c r="N5" s="1056"/>
    </row>
    <row r="6" spans="1:14" ht="13.8" thickBot="1" x14ac:dyDescent="0.3"/>
    <row r="7" spans="1:14" x14ac:dyDescent="0.25">
      <c r="A7" s="1020" t="s">
        <v>216</v>
      </c>
      <c r="B7" s="1058" t="s">
        <v>307</v>
      </c>
      <c r="C7" s="1059"/>
      <c r="D7" s="1059"/>
      <c r="E7" s="1059"/>
      <c r="F7" s="1059"/>
      <c r="G7" s="1059"/>
      <c r="H7" s="1059"/>
      <c r="I7" s="1059"/>
      <c r="J7" s="1059"/>
      <c r="K7" s="1059"/>
      <c r="L7" s="1059"/>
      <c r="M7" s="1059"/>
      <c r="N7" s="1060"/>
    </row>
    <row r="8" spans="1:14" ht="19.5" customHeight="1" x14ac:dyDescent="0.25">
      <c r="A8" s="1021"/>
      <c r="B8" s="1063" t="s">
        <v>249</v>
      </c>
      <c r="C8" s="117" t="s">
        <v>106</v>
      </c>
      <c r="D8" s="1028"/>
      <c r="E8" s="1029"/>
      <c r="F8" s="117" t="s">
        <v>39</v>
      </c>
      <c r="G8" s="1053" t="s">
        <v>107</v>
      </c>
      <c r="H8" s="1054"/>
      <c r="I8" s="1053" t="s">
        <v>108</v>
      </c>
      <c r="J8" s="1054"/>
      <c r="K8" s="1053" t="s">
        <v>109</v>
      </c>
      <c r="L8" s="1054"/>
      <c r="M8" s="1048" t="s">
        <v>333</v>
      </c>
      <c r="N8" s="1061" t="s">
        <v>334</v>
      </c>
    </row>
    <row r="9" spans="1:14" x14ac:dyDescent="0.25">
      <c r="A9" s="1021"/>
      <c r="B9" s="1064"/>
      <c r="C9" s="120"/>
      <c r="D9" s="1066"/>
      <c r="E9" s="1067"/>
      <c r="F9" s="120"/>
      <c r="G9" s="1051" t="s">
        <v>242</v>
      </c>
      <c r="H9" s="1052"/>
      <c r="I9" s="1051" t="s">
        <v>243</v>
      </c>
      <c r="J9" s="1052"/>
      <c r="K9" s="1051" t="s">
        <v>110</v>
      </c>
      <c r="L9" s="1052"/>
      <c r="M9" s="1049"/>
      <c r="N9" s="1062"/>
    </row>
    <row r="10" spans="1:14" x14ac:dyDescent="0.25">
      <c r="A10" s="1021"/>
      <c r="B10" s="1064"/>
      <c r="C10" s="120"/>
      <c r="D10" s="121"/>
      <c r="E10" s="122"/>
      <c r="F10" s="120"/>
      <c r="G10" s="1042" t="s">
        <v>244</v>
      </c>
      <c r="H10" s="1057"/>
      <c r="I10" s="1040" t="s">
        <v>246</v>
      </c>
      <c r="J10" s="1041"/>
      <c r="K10" s="1042" t="s">
        <v>247</v>
      </c>
      <c r="L10" s="1043"/>
      <c r="M10" s="1049"/>
      <c r="N10" s="1062"/>
    </row>
    <row r="11" spans="1:14" x14ac:dyDescent="0.25">
      <c r="A11" s="1021"/>
      <c r="B11" s="1065"/>
      <c r="C11" s="123"/>
      <c r="D11" s="121"/>
      <c r="E11" s="122"/>
      <c r="F11" s="123"/>
      <c r="G11" s="124"/>
      <c r="H11" s="125"/>
      <c r="I11" s="1044" t="s">
        <v>248</v>
      </c>
      <c r="J11" s="1045"/>
      <c r="K11" s="1046"/>
      <c r="L11" s="1047"/>
      <c r="M11" s="1049"/>
      <c r="N11" s="1062"/>
    </row>
    <row r="12" spans="1:14" x14ac:dyDescent="0.25">
      <c r="A12" s="1021"/>
      <c r="B12" s="126" t="s">
        <v>53</v>
      </c>
      <c r="C12" s="127" t="s">
        <v>57</v>
      </c>
      <c r="D12" s="128"/>
      <c r="E12" s="129"/>
      <c r="F12" s="130" t="s">
        <v>58</v>
      </c>
      <c r="G12" s="127" t="s">
        <v>57</v>
      </c>
      <c r="H12" s="130" t="s">
        <v>58</v>
      </c>
      <c r="I12" s="127" t="s">
        <v>57</v>
      </c>
      <c r="J12" s="130" t="s">
        <v>58</v>
      </c>
      <c r="K12" s="127" t="s">
        <v>57</v>
      </c>
      <c r="L12" s="130" t="s">
        <v>58</v>
      </c>
      <c r="M12" s="1050"/>
      <c r="N12" s="1062"/>
    </row>
    <row r="13" spans="1:14" ht="21" customHeight="1" x14ac:dyDescent="0.25">
      <c r="A13" s="1022"/>
      <c r="B13" s="126"/>
      <c r="C13" s="131"/>
      <c r="D13" s="132"/>
      <c r="E13" s="133"/>
      <c r="F13" s="131"/>
      <c r="G13" s="134"/>
      <c r="H13" s="130"/>
      <c r="I13" s="134"/>
      <c r="J13" s="130"/>
      <c r="K13" s="134"/>
      <c r="L13" s="130"/>
      <c r="M13" s="131"/>
      <c r="N13" s="623"/>
    </row>
    <row r="14" spans="1:14" x14ac:dyDescent="0.25">
      <c r="A14" s="629" t="s">
        <v>335</v>
      </c>
      <c r="B14" s="126" t="s">
        <v>59</v>
      </c>
      <c r="C14" s="131">
        <v>23</v>
      </c>
      <c r="D14" s="132"/>
      <c r="E14" s="133"/>
      <c r="F14" s="131">
        <v>21</v>
      </c>
      <c r="G14" s="134">
        <v>17.3</v>
      </c>
      <c r="H14" s="134">
        <v>5.3</v>
      </c>
      <c r="I14" s="134">
        <v>11.5</v>
      </c>
      <c r="J14" s="134">
        <v>10.5</v>
      </c>
      <c r="K14" s="134">
        <v>5.8</v>
      </c>
      <c r="L14" s="134">
        <v>15.8</v>
      </c>
      <c r="M14" s="131">
        <v>1</v>
      </c>
      <c r="N14" s="623">
        <v>1.1000000000000001</v>
      </c>
    </row>
    <row r="15" spans="1:14" x14ac:dyDescent="0.25">
      <c r="A15" s="627" t="s">
        <v>309</v>
      </c>
      <c r="B15" s="136"/>
      <c r="C15" s="137"/>
      <c r="D15" s="138"/>
      <c r="E15" s="139"/>
      <c r="F15" s="137"/>
      <c r="G15" s="137"/>
      <c r="H15" s="140"/>
      <c r="I15" s="137"/>
      <c r="J15" s="140"/>
      <c r="K15" s="137"/>
      <c r="L15" s="140"/>
      <c r="M15" s="137"/>
      <c r="N15" s="623"/>
    </row>
    <row r="16" spans="1:14" x14ac:dyDescent="0.25">
      <c r="A16" s="628"/>
      <c r="B16" s="136"/>
      <c r="C16" s="137"/>
      <c r="D16" s="138"/>
      <c r="E16" s="139"/>
      <c r="F16" s="137"/>
      <c r="G16" s="137"/>
      <c r="H16" s="140"/>
      <c r="I16" s="137"/>
      <c r="J16" s="140"/>
      <c r="K16" s="137"/>
      <c r="L16" s="140"/>
      <c r="M16" s="137"/>
      <c r="N16" s="623"/>
    </row>
    <row r="17" spans="1:23" s="558" customFormat="1" x14ac:dyDescent="0.25">
      <c r="A17" s="629" t="s">
        <v>308</v>
      </c>
      <c r="B17" s="630" t="s">
        <v>59</v>
      </c>
      <c r="C17" s="631">
        <v>19</v>
      </c>
      <c r="D17" s="632"/>
      <c r="E17" s="633"/>
      <c r="F17" s="631">
        <v>18</v>
      </c>
      <c r="G17" s="631">
        <v>14.3</v>
      </c>
      <c r="H17" s="631">
        <v>4.5</v>
      </c>
      <c r="I17" s="631">
        <v>9.5</v>
      </c>
      <c r="J17" s="631">
        <v>9</v>
      </c>
      <c r="K17" s="631">
        <v>4.8</v>
      </c>
      <c r="L17" s="631">
        <v>13.5</v>
      </c>
      <c r="M17" s="641">
        <v>1</v>
      </c>
      <c r="N17" s="623">
        <v>0.9</v>
      </c>
      <c r="O17" s="580"/>
    </row>
    <row r="18" spans="1:23" s="141" customFormat="1" x14ac:dyDescent="0.25">
      <c r="A18" s="626" t="s">
        <v>310</v>
      </c>
      <c r="B18" s="126" t="s">
        <v>59</v>
      </c>
      <c r="C18" s="634">
        <v>17</v>
      </c>
      <c r="D18" s="132"/>
      <c r="E18" s="133"/>
      <c r="F18" s="131">
        <v>16</v>
      </c>
      <c r="G18" s="134">
        <v>12.8</v>
      </c>
      <c r="H18" s="134">
        <v>4</v>
      </c>
      <c r="I18" s="134">
        <v>8.5</v>
      </c>
      <c r="J18" s="134">
        <v>8</v>
      </c>
      <c r="K18" s="134">
        <v>4.3</v>
      </c>
      <c r="L18" s="134">
        <v>12</v>
      </c>
      <c r="M18" s="642">
        <v>1</v>
      </c>
      <c r="N18" s="623">
        <v>0.8</v>
      </c>
      <c r="O18" s="581"/>
      <c r="P18" s="563"/>
      <c r="Q18" s="563"/>
      <c r="R18" s="563"/>
      <c r="S18" s="563"/>
      <c r="T18" s="563"/>
      <c r="U18" s="563"/>
      <c r="V18" s="563"/>
      <c r="W18" s="563"/>
    </row>
    <row r="19" spans="1:23" x14ac:dyDescent="0.25">
      <c r="A19" s="626" t="s">
        <v>326</v>
      </c>
      <c r="B19" s="126" t="s">
        <v>59</v>
      </c>
      <c r="C19" s="131">
        <v>15</v>
      </c>
      <c r="D19" s="132"/>
      <c r="E19" s="133"/>
      <c r="F19" s="131">
        <v>13</v>
      </c>
      <c r="G19" s="134">
        <v>11.3</v>
      </c>
      <c r="H19" s="134">
        <v>3.3</v>
      </c>
      <c r="I19" s="134">
        <v>7.5</v>
      </c>
      <c r="J19" s="134">
        <v>6.5</v>
      </c>
      <c r="K19" s="134">
        <v>3.8</v>
      </c>
      <c r="L19" s="134">
        <v>9.8000000000000007</v>
      </c>
      <c r="M19" s="642">
        <v>1</v>
      </c>
      <c r="N19" s="623">
        <v>0.7</v>
      </c>
      <c r="O19" s="581"/>
    </row>
    <row r="20" spans="1:23" x14ac:dyDescent="0.25">
      <c r="A20" s="684" t="s">
        <v>68</v>
      </c>
      <c r="B20" s="685" t="s">
        <v>59</v>
      </c>
      <c r="C20" s="642">
        <v>4.8</v>
      </c>
      <c r="D20" s="686"/>
      <c r="E20" s="687"/>
      <c r="F20" s="642">
        <v>4.5999999999999996</v>
      </c>
      <c r="G20" s="688">
        <v>3.6</v>
      </c>
      <c r="H20" s="688">
        <v>1.2</v>
      </c>
      <c r="I20" s="688">
        <v>2.4</v>
      </c>
      <c r="J20" s="688">
        <v>2.2999999999999998</v>
      </c>
      <c r="K20" s="688">
        <v>1.2</v>
      </c>
      <c r="L20" s="688">
        <v>3.5</v>
      </c>
      <c r="M20" s="642">
        <v>0.23</v>
      </c>
      <c r="N20" s="689">
        <v>0.26</v>
      </c>
      <c r="O20" s="581"/>
    </row>
    <row r="21" spans="1:23" x14ac:dyDescent="0.25">
      <c r="A21" s="684" t="s">
        <v>69</v>
      </c>
      <c r="B21" s="685" t="s">
        <v>59</v>
      </c>
      <c r="C21" s="642">
        <v>8</v>
      </c>
      <c r="D21" s="686"/>
      <c r="E21" s="687"/>
      <c r="F21" s="642">
        <v>7.6</v>
      </c>
      <c r="G21" s="688">
        <v>6</v>
      </c>
      <c r="H21" s="688">
        <v>1.9</v>
      </c>
      <c r="I21" s="688">
        <v>4</v>
      </c>
      <c r="J21" s="688">
        <v>3.8</v>
      </c>
      <c r="K21" s="688">
        <v>2</v>
      </c>
      <c r="L21" s="688">
        <v>5.7</v>
      </c>
      <c r="M21" s="642">
        <v>0.4</v>
      </c>
      <c r="N21" s="689">
        <v>0.4</v>
      </c>
      <c r="O21" s="581"/>
    </row>
    <row r="22" spans="1:23" x14ac:dyDescent="0.25">
      <c r="A22" s="684" t="s">
        <v>70</v>
      </c>
      <c r="B22" s="685" t="s">
        <v>59</v>
      </c>
      <c r="C22" s="642">
        <v>12</v>
      </c>
      <c r="D22" s="686"/>
      <c r="E22" s="687"/>
      <c r="F22" s="642">
        <v>10</v>
      </c>
      <c r="G22" s="688">
        <v>9</v>
      </c>
      <c r="H22" s="688">
        <v>2.5</v>
      </c>
      <c r="I22" s="688">
        <v>6</v>
      </c>
      <c r="J22" s="688">
        <v>5</v>
      </c>
      <c r="K22" s="688">
        <v>3</v>
      </c>
      <c r="L22" s="688">
        <v>7.5</v>
      </c>
      <c r="M22" s="642">
        <v>0.6</v>
      </c>
      <c r="N22" s="689">
        <v>0.55000000000000004</v>
      </c>
      <c r="O22" s="581"/>
    </row>
    <row r="23" spans="1:23" x14ac:dyDescent="0.25">
      <c r="A23" s="690" t="s">
        <v>71</v>
      </c>
      <c r="B23" s="685" t="s">
        <v>60</v>
      </c>
      <c r="C23" s="642"/>
      <c r="D23" s="686"/>
      <c r="E23" s="687"/>
      <c r="F23" s="642">
        <v>3.2</v>
      </c>
      <c r="G23" s="688"/>
      <c r="H23" s="688"/>
      <c r="I23" s="688"/>
      <c r="J23" s="688"/>
      <c r="K23" s="688"/>
      <c r="L23" s="688"/>
      <c r="M23" s="642">
        <v>0.13</v>
      </c>
      <c r="N23" s="689">
        <v>0.19</v>
      </c>
      <c r="O23" s="581"/>
    </row>
    <row r="24" spans="1:23" x14ac:dyDescent="0.25">
      <c r="A24" s="691" t="s">
        <v>381</v>
      </c>
      <c r="B24" s="685" t="s">
        <v>59</v>
      </c>
      <c r="C24" s="642">
        <v>4.0999999999999996</v>
      </c>
      <c r="D24" s="686"/>
      <c r="E24" s="687"/>
      <c r="F24" s="642">
        <v>3.8</v>
      </c>
      <c r="G24" s="688">
        <v>3.1</v>
      </c>
      <c r="H24" s="688">
        <v>1</v>
      </c>
      <c r="I24" s="688">
        <v>2.1</v>
      </c>
      <c r="J24" s="688">
        <v>1.9</v>
      </c>
      <c r="K24" s="688">
        <v>1</v>
      </c>
      <c r="L24" s="688">
        <v>2.9</v>
      </c>
      <c r="M24" s="642">
        <v>0.22</v>
      </c>
      <c r="N24" s="689">
        <v>0.33</v>
      </c>
      <c r="O24" s="581"/>
    </row>
    <row r="25" spans="1:23" x14ac:dyDescent="0.25">
      <c r="A25" s="691" t="s">
        <v>382</v>
      </c>
      <c r="B25" s="685" t="s">
        <v>59</v>
      </c>
      <c r="C25" s="642">
        <v>1.6</v>
      </c>
      <c r="D25" s="686"/>
      <c r="E25" s="687"/>
      <c r="F25" s="642">
        <v>1.5</v>
      </c>
      <c r="G25" s="688">
        <v>1.2</v>
      </c>
      <c r="H25" s="688">
        <v>0.4</v>
      </c>
      <c r="I25" s="688">
        <v>0.8</v>
      </c>
      <c r="J25" s="688">
        <v>0.8</v>
      </c>
      <c r="K25" s="688">
        <v>0.4</v>
      </c>
      <c r="L25" s="688">
        <v>1.1000000000000001</v>
      </c>
      <c r="M25" s="642">
        <v>0.13</v>
      </c>
      <c r="N25" s="689">
        <v>0.18</v>
      </c>
      <c r="W25" s="12"/>
    </row>
    <row r="26" spans="1:23" x14ac:dyDescent="0.25">
      <c r="A26" s="690" t="s">
        <v>61</v>
      </c>
      <c r="B26" s="685" t="s">
        <v>59</v>
      </c>
      <c r="C26" s="642">
        <v>18.399999999999999</v>
      </c>
      <c r="D26" s="686"/>
      <c r="E26" s="687"/>
      <c r="F26" s="642">
        <v>16.8</v>
      </c>
      <c r="G26" s="688">
        <v>13.8</v>
      </c>
      <c r="H26" s="688">
        <v>4.2</v>
      </c>
      <c r="I26" s="688">
        <v>9.1999999999999993</v>
      </c>
      <c r="J26" s="688">
        <v>8.4</v>
      </c>
      <c r="K26" s="688">
        <v>4.5999999999999996</v>
      </c>
      <c r="L26" s="688">
        <v>12.6</v>
      </c>
      <c r="M26" s="642">
        <v>0.6</v>
      </c>
      <c r="N26" s="689">
        <v>0.5</v>
      </c>
      <c r="O26" s="581"/>
    </row>
    <row r="27" spans="1:23" x14ac:dyDescent="0.25">
      <c r="A27" s="690"/>
      <c r="B27" s="685"/>
      <c r="C27" s="642"/>
      <c r="D27" s="686"/>
      <c r="E27" s="687"/>
      <c r="F27" s="642"/>
      <c r="G27" s="688"/>
      <c r="H27" s="688"/>
      <c r="I27" s="688"/>
      <c r="J27" s="688"/>
      <c r="K27" s="688"/>
      <c r="L27" s="688"/>
      <c r="M27" s="642"/>
      <c r="N27" s="689"/>
      <c r="O27" s="581"/>
    </row>
    <row r="28" spans="1:23" x14ac:dyDescent="0.25">
      <c r="A28" s="692" t="s">
        <v>384</v>
      </c>
      <c r="B28" s="685" t="s">
        <v>60</v>
      </c>
      <c r="C28" s="688">
        <v>4.3</v>
      </c>
      <c r="D28" s="686"/>
      <c r="E28" s="687"/>
      <c r="F28" s="642">
        <v>4</v>
      </c>
      <c r="G28" s="688">
        <v>3.2</v>
      </c>
      <c r="H28" s="688">
        <v>1</v>
      </c>
      <c r="I28" s="688">
        <v>2.2000000000000002</v>
      </c>
      <c r="J28" s="688">
        <v>2</v>
      </c>
      <c r="K28" s="688">
        <v>1.1000000000000001</v>
      </c>
      <c r="L28" s="688">
        <v>3</v>
      </c>
      <c r="M28" s="642">
        <v>0.13</v>
      </c>
      <c r="N28" s="689">
        <v>0.09</v>
      </c>
      <c r="O28" s="581"/>
    </row>
    <row r="29" spans="1:23" ht="13.8" thickBot="1" x14ac:dyDescent="0.3">
      <c r="A29" s="693" t="s">
        <v>385</v>
      </c>
      <c r="B29" s="694" t="s">
        <v>60</v>
      </c>
      <c r="C29" s="695">
        <v>10.5</v>
      </c>
      <c r="D29" s="696"/>
      <c r="E29" s="697"/>
      <c r="F29" s="695">
        <v>9.5</v>
      </c>
      <c r="G29" s="698">
        <v>7.9</v>
      </c>
      <c r="H29" s="698">
        <v>2.4</v>
      </c>
      <c r="I29" s="698">
        <v>5.3</v>
      </c>
      <c r="J29" s="698">
        <v>4.8</v>
      </c>
      <c r="K29" s="698">
        <v>2.6</v>
      </c>
      <c r="L29" s="698">
        <v>7.1</v>
      </c>
      <c r="M29" s="695">
        <v>0.31</v>
      </c>
      <c r="N29" s="699">
        <v>0.37</v>
      </c>
      <c r="O29" s="581"/>
    </row>
    <row r="30" spans="1:23" x14ac:dyDescent="0.25">
      <c r="A30" s="146"/>
      <c r="B30" s="147"/>
      <c r="C30" s="148"/>
      <c r="D30" s="149"/>
      <c r="E30" s="150"/>
      <c r="F30" s="148"/>
      <c r="G30" s="151"/>
      <c r="H30" s="152"/>
      <c r="I30" s="151"/>
      <c r="J30" s="152"/>
      <c r="K30" s="151"/>
      <c r="L30" s="151"/>
      <c r="M30" s="643"/>
      <c r="N30" s="646"/>
      <c r="O30" s="581"/>
    </row>
    <row r="31" spans="1:23" x14ac:dyDescent="0.25">
      <c r="A31" s="135" t="s">
        <v>72</v>
      </c>
      <c r="B31" s="126" t="s">
        <v>59</v>
      </c>
      <c r="C31" s="131"/>
      <c r="D31" s="635"/>
      <c r="E31" s="636"/>
      <c r="F31" s="131">
        <v>5.6</v>
      </c>
      <c r="G31" s="134"/>
      <c r="H31" s="130"/>
      <c r="I31" s="134"/>
      <c r="J31" s="130"/>
      <c r="K31" s="134"/>
      <c r="L31" s="134"/>
      <c r="M31" s="642">
        <v>0.4</v>
      </c>
      <c r="N31" s="623">
        <v>0.31</v>
      </c>
      <c r="O31" s="581"/>
    </row>
    <row r="32" spans="1:23" x14ac:dyDescent="0.25">
      <c r="A32" s="135" t="s">
        <v>73</v>
      </c>
      <c r="B32" s="126" t="s">
        <v>59</v>
      </c>
      <c r="C32" s="131"/>
      <c r="D32" s="635"/>
      <c r="E32" s="636"/>
      <c r="F32" s="131">
        <v>3.5</v>
      </c>
      <c r="G32" s="134"/>
      <c r="H32" s="130"/>
      <c r="I32" s="134"/>
      <c r="J32" s="130"/>
      <c r="K32" s="134"/>
      <c r="L32" s="134"/>
      <c r="M32" s="642">
        <v>0.3</v>
      </c>
      <c r="N32" s="623">
        <v>0.19</v>
      </c>
      <c r="O32" s="581"/>
    </row>
    <row r="33" spans="1:15" x14ac:dyDescent="0.25">
      <c r="A33" s="135" t="s">
        <v>74</v>
      </c>
      <c r="B33" s="126" t="s">
        <v>59</v>
      </c>
      <c r="C33" s="131"/>
      <c r="D33" s="635"/>
      <c r="E33" s="636"/>
      <c r="F33" s="131">
        <v>12</v>
      </c>
      <c r="G33" s="134"/>
      <c r="H33" s="130"/>
      <c r="I33" s="134"/>
      <c r="J33" s="130"/>
      <c r="K33" s="134"/>
      <c r="L33" s="134"/>
      <c r="M33" s="131">
        <v>0.7</v>
      </c>
      <c r="N33" s="623">
        <v>0.54</v>
      </c>
      <c r="O33" s="581"/>
    </row>
    <row r="34" spans="1:15" x14ac:dyDescent="0.25">
      <c r="A34" s="135" t="s">
        <v>263</v>
      </c>
      <c r="B34" s="126" t="s">
        <v>59</v>
      </c>
      <c r="C34" s="131"/>
      <c r="D34" s="635"/>
      <c r="E34" s="636"/>
      <c r="F34" s="131">
        <v>14</v>
      </c>
      <c r="G34" s="134"/>
      <c r="H34" s="130"/>
      <c r="I34" s="134"/>
      <c r="J34" s="130"/>
      <c r="K34" s="134"/>
      <c r="L34" s="134"/>
      <c r="M34" s="131">
        <v>1</v>
      </c>
      <c r="N34" s="623">
        <v>0.69</v>
      </c>
      <c r="O34" s="581"/>
    </row>
    <row r="35" spans="1:15" ht="13.8" thickBot="1" x14ac:dyDescent="0.3">
      <c r="A35" s="142" t="s">
        <v>269</v>
      </c>
      <c r="B35" s="143" t="s">
        <v>59</v>
      </c>
      <c r="C35" s="144"/>
      <c r="D35" s="637"/>
      <c r="E35" s="638"/>
      <c r="F35" s="144">
        <v>10</v>
      </c>
      <c r="G35" s="145"/>
      <c r="H35" s="153"/>
      <c r="I35" s="145"/>
      <c r="J35" s="153"/>
      <c r="K35" s="145"/>
      <c r="L35" s="145"/>
      <c r="M35" s="144">
        <v>0.5</v>
      </c>
      <c r="N35" s="645">
        <v>0.47</v>
      </c>
      <c r="O35" s="581"/>
    </row>
    <row r="36" spans="1:15" x14ac:dyDescent="0.25">
      <c r="A36" s="146"/>
      <c r="B36" s="147"/>
      <c r="C36" s="148"/>
      <c r="D36" s="149"/>
      <c r="E36" s="150"/>
      <c r="F36" s="148"/>
      <c r="G36" s="151"/>
      <c r="H36" s="152"/>
      <c r="I36" s="151"/>
      <c r="J36" s="152"/>
      <c r="K36" s="151"/>
      <c r="L36" s="151"/>
      <c r="M36" s="148"/>
      <c r="N36" s="646"/>
      <c r="O36" s="581"/>
    </row>
    <row r="37" spans="1:15" x14ac:dyDescent="0.25">
      <c r="A37" s="135" t="s">
        <v>266</v>
      </c>
      <c r="B37" s="126" t="s">
        <v>60</v>
      </c>
      <c r="C37" s="131"/>
      <c r="D37" s="132"/>
      <c r="E37" s="133"/>
      <c r="F37" s="131">
        <v>2</v>
      </c>
      <c r="G37" s="134"/>
      <c r="H37" s="130"/>
      <c r="I37" s="134"/>
      <c r="J37" s="130"/>
      <c r="K37" s="134"/>
      <c r="L37" s="134"/>
      <c r="M37" s="131">
        <v>0.2</v>
      </c>
      <c r="N37" s="623">
        <v>0.19</v>
      </c>
      <c r="O37" s="581"/>
    </row>
    <row r="38" spans="1:15" x14ac:dyDescent="0.25">
      <c r="A38" s="135" t="s">
        <v>265</v>
      </c>
      <c r="B38" s="126" t="s">
        <v>60</v>
      </c>
      <c r="C38" s="131"/>
      <c r="D38" s="132"/>
      <c r="E38" s="133"/>
      <c r="F38" s="131">
        <v>1.7</v>
      </c>
      <c r="G38" s="134"/>
      <c r="H38" s="130"/>
      <c r="I38" s="134"/>
      <c r="J38" s="130"/>
      <c r="K38" s="134"/>
      <c r="L38" s="134"/>
      <c r="M38" s="131">
        <v>0.17</v>
      </c>
      <c r="N38" s="624">
        <v>0.15</v>
      </c>
    </row>
    <row r="39" spans="1:15" x14ac:dyDescent="0.25">
      <c r="A39" s="135" t="s">
        <v>264</v>
      </c>
      <c r="B39" s="126" t="s">
        <v>60</v>
      </c>
      <c r="C39" s="131"/>
      <c r="D39" s="132"/>
      <c r="E39" s="133"/>
      <c r="F39" s="131">
        <v>2.2999999999999998</v>
      </c>
      <c r="G39" s="134"/>
      <c r="H39" s="130"/>
      <c r="I39" s="134"/>
      <c r="J39" s="130"/>
      <c r="K39" s="134"/>
      <c r="L39" s="134"/>
      <c r="M39" s="131">
        <v>0.25</v>
      </c>
      <c r="N39" s="624">
        <v>0.22</v>
      </c>
    </row>
    <row r="40" spans="1:15" x14ac:dyDescent="0.25">
      <c r="A40" s="154" t="s">
        <v>270</v>
      </c>
      <c r="B40" s="126" t="s">
        <v>60</v>
      </c>
      <c r="C40" s="131"/>
      <c r="D40" s="132"/>
      <c r="E40" s="133"/>
      <c r="F40" s="639">
        <v>1.7</v>
      </c>
      <c r="G40" s="134"/>
      <c r="H40" s="130"/>
      <c r="I40" s="134"/>
      <c r="J40" s="130"/>
      <c r="K40" s="134"/>
      <c r="L40" s="134"/>
      <c r="M40" s="131">
        <v>0.17</v>
      </c>
      <c r="N40" s="624">
        <v>0.16</v>
      </c>
    </row>
    <row r="41" spans="1:15" ht="13.8" thickBot="1" x14ac:dyDescent="0.3">
      <c r="A41" s="154" t="s">
        <v>198</v>
      </c>
      <c r="B41" s="126" t="s">
        <v>59</v>
      </c>
      <c r="C41" s="131"/>
      <c r="D41" s="132"/>
      <c r="E41" s="133"/>
      <c r="F41" s="131">
        <v>0.3</v>
      </c>
      <c r="G41" s="134"/>
      <c r="H41" s="130"/>
      <c r="I41" s="134"/>
      <c r="J41" s="130"/>
      <c r="K41" s="134"/>
      <c r="L41" s="134"/>
      <c r="M41" s="131">
        <v>0.03</v>
      </c>
      <c r="N41" s="625">
        <v>0.02</v>
      </c>
    </row>
    <row r="42" spans="1:15" x14ac:dyDescent="0.25">
      <c r="A42" s="146"/>
      <c r="B42" s="147"/>
      <c r="C42" s="148"/>
      <c r="D42" s="149"/>
      <c r="E42" s="150"/>
      <c r="F42" s="148"/>
      <c r="G42" s="151"/>
      <c r="H42" s="152"/>
      <c r="I42" s="151"/>
      <c r="J42" s="152"/>
      <c r="K42" s="151"/>
      <c r="L42" s="151"/>
      <c r="M42" s="148"/>
      <c r="N42" s="646"/>
      <c r="O42" s="581"/>
    </row>
    <row r="43" spans="1:15" x14ac:dyDescent="0.25">
      <c r="A43" s="135" t="s">
        <v>271</v>
      </c>
      <c r="B43" s="126" t="s">
        <v>60</v>
      </c>
      <c r="C43" s="131">
        <v>1.6</v>
      </c>
      <c r="D43" s="132"/>
      <c r="E43" s="133"/>
      <c r="F43" s="131">
        <v>1.2</v>
      </c>
      <c r="G43" s="134">
        <v>1.2</v>
      </c>
      <c r="H43" s="134">
        <v>0.3</v>
      </c>
      <c r="I43" s="134">
        <v>0.8</v>
      </c>
      <c r="J43" s="134">
        <v>0.6</v>
      </c>
      <c r="K43" s="134">
        <v>0.4</v>
      </c>
      <c r="L43" s="134">
        <v>0.9</v>
      </c>
      <c r="M43" s="131">
        <v>0.17</v>
      </c>
      <c r="N43" s="624">
        <v>0.14000000000000001</v>
      </c>
      <c r="O43" s="581"/>
    </row>
    <row r="44" spans="1:15" x14ac:dyDescent="0.25">
      <c r="A44" s="135" t="s">
        <v>75</v>
      </c>
      <c r="B44" s="126" t="s">
        <v>60</v>
      </c>
      <c r="C44" s="131">
        <v>7.5</v>
      </c>
      <c r="D44" s="132"/>
      <c r="E44" s="133"/>
      <c r="F44" s="131">
        <v>4.2</v>
      </c>
      <c r="G44" s="134">
        <v>5.6</v>
      </c>
      <c r="H44" s="134">
        <v>1.1000000000000001</v>
      </c>
      <c r="I44" s="134">
        <v>3.8</v>
      </c>
      <c r="J44" s="134">
        <v>2.1</v>
      </c>
      <c r="K44" s="134">
        <v>1.9</v>
      </c>
      <c r="L44" s="134">
        <v>3.2</v>
      </c>
      <c r="M44" s="131">
        <v>0.45</v>
      </c>
      <c r="N44" s="624">
        <v>0.51</v>
      </c>
      <c r="O44" s="581"/>
    </row>
    <row r="45" spans="1:15" x14ac:dyDescent="0.25">
      <c r="A45" s="135" t="s">
        <v>272</v>
      </c>
      <c r="B45" s="126" t="s">
        <v>60</v>
      </c>
      <c r="C45" s="131">
        <v>5.5</v>
      </c>
      <c r="D45" s="132"/>
      <c r="E45" s="133"/>
      <c r="F45" s="131">
        <v>2.2999999999999998</v>
      </c>
      <c r="G45" s="134">
        <v>4.0999999999999996</v>
      </c>
      <c r="H45" s="134">
        <v>0.6</v>
      </c>
      <c r="I45" s="134">
        <v>2.8</v>
      </c>
      <c r="J45" s="134">
        <v>1.2</v>
      </c>
      <c r="K45" s="134">
        <v>1.4</v>
      </c>
      <c r="L45" s="134">
        <v>1.7</v>
      </c>
      <c r="M45" s="131">
        <v>0.26</v>
      </c>
      <c r="N45" s="624">
        <v>0.33</v>
      </c>
      <c r="O45" s="581"/>
    </row>
    <row r="46" spans="1:15" x14ac:dyDescent="0.25">
      <c r="A46" s="135" t="s">
        <v>273</v>
      </c>
      <c r="B46" s="126" t="s">
        <v>60</v>
      </c>
      <c r="C46" s="131">
        <v>0.6</v>
      </c>
      <c r="D46" s="132"/>
      <c r="E46" s="133"/>
      <c r="F46" s="131">
        <v>0.3</v>
      </c>
      <c r="G46" s="134">
        <v>0.5</v>
      </c>
      <c r="H46" s="134">
        <v>0.1</v>
      </c>
      <c r="I46" s="134">
        <v>0.3</v>
      </c>
      <c r="J46" s="134">
        <v>0.2</v>
      </c>
      <c r="K46" s="134">
        <v>0.2</v>
      </c>
      <c r="L46" s="134">
        <v>0.2</v>
      </c>
      <c r="M46" s="131">
        <v>0.06</v>
      </c>
      <c r="N46" s="624">
        <v>0.04</v>
      </c>
      <c r="O46" s="581"/>
    </row>
    <row r="47" spans="1:15" x14ac:dyDescent="0.25">
      <c r="A47" s="135" t="s">
        <v>100</v>
      </c>
      <c r="B47" s="126" t="s">
        <v>60</v>
      </c>
      <c r="C47" s="131">
        <v>8.1999999999999993</v>
      </c>
      <c r="D47" s="132"/>
      <c r="E47" s="133"/>
      <c r="F47" s="131">
        <v>3.5</v>
      </c>
      <c r="G47" s="134">
        <v>6.2</v>
      </c>
      <c r="H47" s="134">
        <v>0.9</v>
      </c>
      <c r="I47" s="134">
        <v>4.0999999999999996</v>
      </c>
      <c r="J47" s="134">
        <v>1.8</v>
      </c>
      <c r="K47" s="134">
        <v>2.1</v>
      </c>
      <c r="L47" s="134">
        <v>2.6</v>
      </c>
      <c r="M47" s="131">
        <v>0.55000000000000004</v>
      </c>
      <c r="N47" s="624">
        <v>0.56000000000000005</v>
      </c>
      <c r="O47" s="581"/>
    </row>
    <row r="48" spans="1:15" ht="13.8" thickBot="1" x14ac:dyDescent="0.3">
      <c r="A48" s="142" t="s">
        <v>9</v>
      </c>
      <c r="B48" s="143" t="s">
        <v>59</v>
      </c>
      <c r="C48" s="144">
        <v>4.2</v>
      </c>
      <c r="D48" s="118"/>
      <c r="E48" s="119"/>
      <c r="F48" s="144">
        <v>2.2999999999999998</v>
      </c>
      <c r="G48" s="145">
        <v>3.2</v>
      </c>
      <c r="H48" s="145">
        <v>0.6</v>
      </c>
      <c r="I48" s="145">
        <v>2.1</v>
      </c>
      <c r="J48" s="145">
        <v>1.2</v>
      </c>
      <c r="K48" s="145">
        <v>1.1000000000000001</v>
      </c>
      <c r="L48" s="145">
        <v>1.8</v>
      </c>
      <c r="M48" s="144">
        <v>0.25</v>
      </c>
      <c r="N48" s="625">
        <v>0.23</v>
      </c>
      <c r="O48" s="581"/>
    </row>
    <row r="49" spans="1:15" x14ac:dyDescent="0.25">
      <c r="A49" s="146"/>
      <c r="B49" s="147"/>
      <c r="C49" s="148"/>
      <c r="D49" s="149"/>
      <c r="E49" s="150"/>
      <c r="F49" s="148"/>
      <c r="G49" s="158"/>
      <c r="H49" s="159"/>
      <c r="I49" s="151"/>
      <c r="J49" s="152"/>
      <c r="K49" s="151"/>
      <c r="L49" s="152"/>
      <c r="M49" s="148"/>
      <c r="N49" s="646"/>
      <c r="O49" s="581"/>
    </row>
    <row r="50" spans="1:15" x14ac:dyDescent="0.25">
      <c r="A50" s="135"/>
      <c r="B50" s="126"/>
      <c r="C50" s="640" t="s">
        <v>62</v>
      </c>
      <c r="D50" s="1025" t="s">
        <v>63</v>
      </c>
      <c r="E50" s="1026"/>
      <c r="F50" s="640" t="s">
        <v>173</v>
      </c>
      <c r="G50" s="1030" t="s">
        <v>174</v>
      </c>
      <c r="H50" s="1031"/>
      <c r="I50" s="134"/>
      <c r="J50" s="130"/>
      <c r="K50" s="134"/>
      <c r="L50" s="130"/>
      <c r="M50" s="131"/>
      <c r="N50" s="623"/>
      <c r="O50" s="581"/>
    </row>
    <row r="51" spans="1:15" x14ac:dyDescent="0.25">
      <c r="A51" s="135"/>
      <c r="B51" s="126"/>
      <c r="C51" s="130" t="s">
        <v>58</v>
      </c>
      <c r="D51" s="1032" t="s">
        <v>58</v>
      </c>
      <c r="E51" s="1033"/>
      <c r="F51" s="127" t="s">
        <v>57</v>
      </c>
      <c r="G51" s="1016" t="s">
        <v>57</v>
      </c>
      <c r="H51" s="1027"/>
      <c r="I51" s="134"/>
      <c r="J51" s="130"/>
      <c r="K51" s="134"/>
      <c r="L51" s="130"/>
      <c r="M51" s="131"/>
      <c r="N51" s="623"/>
      <c r="O51" s="581"/>
    </row>
    <row r="52" spans="1:15" x14ac:dyDescent="0.25">
      <c r="A52" s="135" t="s">
        <v>25</v>
      </c>
      <c r="B52" s="126" t="s">
        <v>64</v>
      </c>
      <c r="C52" s="131">
        <v>2.7</v>
      </c>
      <c r="D52" s="1018">
        <v>1.5</v>
      </c>
      <c r="E52" s="1027"/>
      <c r="F52" s="155">
        <v>2.7</v>
      </c>
      <c r="G52" s="1038">
        <v>1.5</v>
      </c>
      <c r="H52" s="1027"/>
      <c r="I52" s="134"/>
      <c r="J52" s="130"/>
      <c r="K52" s="134"/>
      <c r="L52" s="130"/>
      <c r="M52" s="131">
        <v>1</v>
      </c>
      <c r="N52" s="624">
        <v>1.04</v>
      </c>
    </row>
    <row r="53" spans="1:15" x14ac:dyDescent="0.25">
      <c r="A53" s="135" t="s">
        <v>65</v>
      </c>
      <c r="B53" s="126" t="s">
        <v>64</v>
      </c>
      <c r="C53" s="131">
        <v>1</v>
      </c>
      <c r="D53" s="1018">
        <v>0.6</v>
      </c>
      <c r="E53" s="1027"/>
      <c r="F53" s="155">
        <v>1</v>
      </c>
      <c r="G53" s="1038">
        <v>0.6</v>
      </c>
      <c r="H53" s="1027"/>
      <c r="I53" s="134"/>
      <c r="J53" s="130"/>
      <c r="K53" s="134"/>
      <c r="L53" s="130"/>
      <c r="M53" s="131">
        <v>0.4</v>
      </c>
      <c r="N53" s="624">
        <v>0.39</v>
      </c>
    </row>
    <row r="54" spans="1:15" x14ac:dyDescent="0.25">
      <c r="A54" s="135" t="s">
        <v>11</v>
      </c>
      <c r="B54" s="126" t="s">
        <v>64</v>
      </c>
      <c r="C54" s="131"/>
      <c r="D54" s="1018">
        <v>0.8</v>
      </c>
      <c r="E54" s="1027"/>
      <c r="F54" s="155"/>
      <c r="G54" s="1038">
        <v>0.8</v>
      </c>
      <c r="H54" s="1027"/>
      <c r="I54" s="134"/>
      <c r="J54" s="130"/>
      <c r="K54" s="134"/>
      <c r="L54" s="130"/>
      <c r="M54" s="131">
        <v>0.4</v>
      </c>
      <c r="N54" s="624">
        <v>0.36</v>
      </c>
    </row>
    <row r="55" spans="1:15" ht="13.8" thickBot="1" x14ac:dyDescent="0.3">
      <c r="A55" s="142" t="s">
        <v>66</v>
      </c>
      <c r="B55" s="143" t="s">
        <v>64</v>
      </c>
      <c r="C55" s="144"/>
      <c r="D55" s="1028">
        <v>3</v>
      </c>
      <c r="E55" s="1029"/>
      <c r="F55" s="157"/>
      <c r="G55" s="1037">
        <v>3</v>
      </c>
      <c r="H55" s="1029"/>
      <c r="I55" s="145"/>
      <c r="J55" s="153"/>
      <c r="K55" s="145"/>
      <c r="L55" s="153"/>
      <c r="M55" s="144">
        <v>1.5</v>
      </c>
      <c r="N55" s="625">
        <v>1.67</v>
      </c>
    </row>
    <row r="56" spans="1:15" x14ac:dyDescent="0.25">
      <c r="A56" s="146"/>
      <c r="B56" s="147"/>
      <c r="C56" s="148"/>
      <c r="D56" s="149"/>
      <c r="E56" s="150"/>
      <c r="F56" s="148"/>
      <c r="G56" s="158"/>
      <c r="H56" s="159"/>
      <c r="I56" s="151"/>
      <c r="J56" s="152"/>
      <c r="K56" s="151"/>
      <c r="L56" s="152"/>
      <c r="M56" s="148"/>
      <c r="N56" s="646"/>
    </row>
    <row r="57" spans="1:15" x14ac:dyDescent="0.25">
      <c r="A57" s="160" t="s">
        <v>84</v>
      </c>
      <c r="B57" s="126" t="s">
        <v>60</v>
      </c>
      <c r="C57" s="131"/>
      <c r="D57" s="132"/>
      <c r="E57" s="133"/>
      <c r="F57" s="131">
        <v>9.6</v>
      </c>
      <c r="G57" s="161"/>
      <c r="H57" s="162"/>
      <c r="I57" s="134"/>
      <c r="J57" s="130"/>
      <c r="K57" s="134"/>
      <c r="L57" s="130"/>
      <c r="M57" s="131">
        <v>0.8</v>
      </c>
      <c r="N57" s="623">
        <v>0.71</v>
      </c>
    </row>
    <row r="58" spans="1:15" x14ac:dyDescent="0.25">
      <c r="A58" s="135" t="s">
        <v>85</v>
      </c>
      <c r="B58" s="126" t="s">
        <v>60</v>
      </c>
      <c r="C58" s="131"/>
      <c r="D58" s="132"/>
      <c r="E58" s="133"/>
      <c r="F58" s="131">
        <v>4.4000000000000004</v>
      </c>
      <c r="G58" s="161"/>
      <c r="H58" s="162"/>
      <c r="I58" s="134"/>
      <c r="J58" s="130"/>
      <c r="K58" s="134"/>
      <c r="L58" s="130"/>
      <c r="M58" s="131">
        <v>0.4</v>
      </c>
      <c r="N58" s="623">
        <v>0.24</v>
      </c>
    </row>
    <row r="59" spans="1:15" x14ac:dyDescent="0.25">
      <c r="A59" s="135" t="s">
        <v>86</v>
      </c>
      <c r="B59" s="126" t="s">
        <v>60</v>
      </c>
      <c r="C59" s="131"/>
      <c r="D59" s="132"/>
      <c r="E59" s="133"/>
      <c r="F59" s="131">
        <v>1.6</v>
      </c>
      <c r="G59" s="161"/>
      <c r="H59" s="162"/>
      <c r="I59" s="134"/>
      <c r="J59" s="130"/>
      <c r="K59" s="134"/>
      <c r="L59" s="130"/>
      <c r="M59" s="131">
        <v>0.1</v>
      </c>
      <c r="N59" s="623">
        <v>0.1</v>
      </c>
    </row>
    <row r="60" spans="1:15" x14ac:dyDescent="0.25">
      <c r="A60" s="154" t="s">
        <v>79</v>
      </c>
      <c r="B60" s="126" t="s">
        <v>60</v>
      </c>
      <c r="C60" s="131"/>
      <c r="D60" s="132"/>
      <c r="E60" s="133"/>
      <c r="F60" s="131">
        <v>1.6</v>
      </c>
      <c r="G60" s="161"/>
      <c r="H60" s="162"/>
      <c r="I60" s="134"/>
      <c r="J60" s="130"/>
      <c r="K60" s="134"/>
      <c r="L60" s="130"/>
      <c r="M60" s="619">
        <v>0.2</v>
      </c>
      <c r="N60" s="623">
        <v>0.2</v>
      </c>
    </row>
    <row r="61" spans="1:15" x14ac:dyDescent="0.25">
      <c r="A61" s="154" t="s">
        <v>80</v>
      </c>
      <c r="B61" s="126" t="s">
        <v>60</v>
      </c>
      <c r="C61" s="131"/>
      <c r="D61" s="132"/>
      <c r="E61" s="133"/>
      <c r="F61" s="131">
        <v>1.6</v>
      </c>
      <c r="G61" s="161"/>
      <c r="H61" s="162"/>
      <c r="I61" s="134"/>
      <c r="J61" s="130"/>
      <c r="K61" s="134"/>
      <c r="L61" s="130"/>
      <c r="M61" s="619">
        <v>0.17</v>
      </c>
      <c r="N61" s="623">
        <v>0.17</v>
      </c>
    </row>
    <row r="62" spans="1:15" x14ac:dyDescent="0.25">
      <c r="A62" s="154" t="s">
        <v>81</v>
      </c>
      <c r="B62" s="126" t="s">
        <v>60</v>
      </c>
      <c r="C62" s="131"/>
      <c r="D62" s="132"/>
      <c r="E62" s="133"/>
      <c r="F62" s="131">
        <v>1.6</v>
      </c>
      <c r="G62" s="161"/>
      <c r="H62" s="162"/>
      <c r="I62" s="134"/>
      <c r="J62" s="130"/>
      <c r="K62" s="134"/>
      <c r="L62" s="130"/>
      <c r="M62" s="619">
        <v>0.11</v>
      </c>
      <c r="N62" s="623">
        <v>0.11</v>
      </c>
    </row>
    <row r="63" spans="1:15" x14ac:dyDescent="0.25">
      <c r="A63" s="154" t="s">
        <v>82</v>
      </c>
      <c r="B63" s="126" t="s">
        <v>60</v>
      </c>
      <c r="C63" s="131"/>
      <c r="D63" s="132"/>
      <c r="E63" s="133"/>
      <c r="F63" s="131">
        <v>1.6</v>
      </c>
      <c r="G63" s="161"/>
      <c r="H63" s="162"/>
      <c r="I63" s="134"/>
      <c r="J63" s="130"/>
      <c r="K63" s="134"/>
      <c r="L63" s="130"/>
      <c r="M63" s="619">
        <v>0.11</v>
      </c>
      <c r="N63" s="623">
        <v>0.11</v>
      </c>
    </row>
    <row r="64" spans="1:15" ht="13.8" thickBot="1" x14ac:dyDescent="0.3">
      <c r="A64" s="163" t="s">
        <v>83</v>
      </c>
      <c r="B64" s="143" t="s">
        <v>60</v>
      </c>
      <c r="C64" s="144"/>
      <c r="D64" s="118"/>
      <c r="E64" s="119"/>
      <c r="F64" s="144">
        <v>1.6</v>
      </c>
      <c r="G64" s="164"/>
      <c r="H64" s="165"/>
      <c r="I64" s="145"/>
      <c r="J64" s="153"/>
      <c r="K64" s="145"/>
      <c r="L64" s="153"/>
      <c r="M64" s="620">
        <v>7.0000000000000007E-2</v>
      </c>
      <c r="N64" s="645">
        <v>7.0000000000000007E-2</v>
      </c>
    </row>
    <row r="65" spans="1:14" x14ac:dyDescent="0.25">
      <c r="A65" s="166"/>
      <c r="B65" s="147"/>
      <c r="C65" s="148"/>
      <c r="D65" s="149"/>
      <c r="E65" s="150"/>
      <c r="F65" s="148"/>
      <c r="G65" s="158"/>
      <c r="H65" s="159"/>
      <c r="I65" s="151"/>
      <c r="J65" s="152"/>
      <c r="K65" s="151"/>
      <c r="L65" s="152"/>
      <c r="M65" s="621"/>
      <c r="N65" s="646"/>
    </row>
    <row r="66" spans="1:14" x14ac:dyDescent="0.25">
      <c r="A66" s="135"/>
      <c r="B66" s="126"/>
      <c r="C66" s="131"/>
      <c r="D66" s="132"/>
      <c r="E66" s="133"/>
      <c r="F66" s="131"/>
      <c r="G66" s="1030" t="s">
        <v>192</v>
      </c>
      <c r="H66" s="1031"/>
      <c r="I66" s="134"/>
      <c r="J66" s="130"/>
      <c r="K66" s="134"/>
      <c r="L66" s="130"/>
      <c r="M66" s="131"/>
      <c r="N66" s="623"/>
    </row>
    <row r="67" spans="1:14" x14ac:dyDescent="0.25">
      <c r="A67" s="135"/>
      <c r="B67" s="126"/>
      <c r="C67" s="131"/>
      <c r="D67" s="132"/>
      <c r="E67" s="133"/>
      <c r="F67" s="131"/>
      <c r="G67" s="1016" t="s">
        <v>57</v>
      </c>
      <c r="H67" s="1036"/>
      <c r="I67" s="134"/>
      <c r="J67" s="130"/>
      <c r="K67" s="134"/>
      <c r="L67" s="130"/>
      <c r="M67" s="131"/>
      <c r="N67" s="623"/>
    </row>
    <row r="68" spans="1:14" ht="14.25" customHeight="1" x14ac:dyDescent="0.25">
      <c r="A68" s="167" t="s">
        <v>187</v>
      </c>
      <c r="B68" s="126" t="s">
        <v>64</v>
      </c>
      <c r="C68" s="131"/>
      <c r="D68" s="132"/>
      <c r="E68" s="133"/>
      <c r="F68" s="155">
        <v>16</v>
      </c>
      <c r="G68" s="1034">
        <v>16</v>
      </c>
      <c r="H68" s="1035"/>
      <c r="I68" s="134"/>
      <c r="J68" s="130"/>
      <c r="K68" s="134"/>
      <c r="L68" s="130"/>
      <c r="M68" s="619">
        <v>3.4</v>
      </c>
      <c r="N68" s="623">
        <v>3.38</v>
      </c>
    </row>
    <row r="69" spans="1:14" ht="13.5" customHeight="1" thickBot="1" x14ac:dyDescent="0.3">
      <c r="A69" s="168" t="s">
        <v>188</v>
      </c>
      <c r="B69" s="169" t="s">
        <v>64</v>
      </c>
      <c r="C69" s="170"/>
      <c r="D69" s="171"/>
      <c r="E69" s="172"/>
      <c r="F69" s="173">
        <v>2.8</v>
      </c>
      <c r="G69" s="1023">
        <v>2.8</v>
      </c>
      <c r="H69" s="1024"/>
      <c r="I69" s="174"/>
      <c r="J69" s="175"/>
      <c r="K69" s="174"/>
      <c r="L69" s="175"/>
      <c r="M69" s="622">
        <v>1.1000000000000001</v>
      </c>
      <c r="N69" s="645">
        <v>1.06</v>
      </c>
    </row>
    <row r="70" spans="1:14" x14ac:dyDescent="0.25">
      <c r="A70" s="176"/>
      <c r="F70" s="177"/>
      <c r="H70" s="115"/>
      <c r="M70" s="178"/>
    </row>
    <row r="71" spans="1:14" x14ac:dyDescent="0.25">
      <c r="A71" s="176"/>
      <c r="F71" s="177"/>
      <c r="H71" s="115"/>
      <c r="M71" s="178"/>
    </row>
    <row r="72" spans="1:14" ht="43.8" customHeight="1" x14ac:dyDescent="0.25">
      <c r="A72" s="176"/>
      <c r="F72" s="177"/>
      <c r="H72" s="115"/>
      <c r="M72" s="178"/>
    </row>
    <row r="73" spans="1:14" ht="49.8" customHeight="1" x14ac:dyDescent="0.25">
      <c r="A73" s="176"/>
      <c r="F73" s="177"/>
      <c r="H73" s="115"/>
      <c r="M73" s="178"/>
    </row>
    <row r="74" spans="1:14" ht="38.4" customHeight="1" x14ac:dyDescent="0.25">
      <c r="A74" s="176"/>
      <c r="F74" s="177"/>
      <c r="H74" s="115"/>
      <c r="M74" s="178"/>
    </row>
    <row r="75" spans="1:14" x14ac:dyDescent="0.25">
      <c r="K75" s="1039" t="str">
        <f>K1</f>
        <v xml:space="preserve">Koordination 
Landwirtschaft / Umweltschutz
Anhang (Stand Juni 2025)
</v>
      </c>
      <c r="L75" s="1039"/>
      <c r="M75" s="1039"/>
    </row>
    <row r="76" spans="1:14" x14ac:dyDescent="0.25">
      <c r="K76" s="1039"/>
      <c r="L76" s="1039"/>
      <c r="M76" s="1039"/>
    </row>
    <row r="77" spans="1:14" x14ac:dyDescent="0.25">
      <c r="K77" s="1039"/>
      <c r="L77" s="1039"/>
      <c r="M77" s="1039"/>
    </row>
    <row r="78" spans="1:14" x14ac:dyDescent="0.25">
      <c r="K78" s="1039"/>
      <c r="L78" s="1039"/>
      <c r="M78" s="1039"/>
    </row>
    <row r="79" spans="1:14" x14ac:dyDescent="0.25">
      <c r="K79" s="1039"/>
      <c r="L79" s="1039"/>
      <c r="M79" s="1039"/>
    </row>
    <row r="80" spans="1:14" ht="13.8" thickBot="1" x14ac:dyDescent="0.3"/>
    <row r="81" spans="1:13" ht="13.8" thickBot="1" x14ac:dyDescent="0.3">
      <c r="A81" s="179" t="s">
        <v>237</v>
      </c>
      <c r="B81" s="180"/>
      <c r="C81" s="180"/>
      <c r="D81" s="180"/>
      <c r="E81" s="180"/>
      <c r="F81" s="180"/>
      <c r="G81" s="180"/>
      <c r="H81" s="180"/>
      <c r="I81" s="180"/>
      <c r="J81" s="180"/>
      <c r="K81" s="180"/>
      <c r="L81" s="180"/>
      <c r="M81" s="181"/>
    </row>
    <row r="82" spans="1:13" x14ac:dyDescent="0.25">
      <c r="A82" s="182"/>
      <c r="B82" s="148"/>
      <c r="C82" s="183" t="s">
        <v>76</v>
      </c>
      <c r="D82" s="184"/>
      <c r="E82" s="185"/>
      <c r="F82" s="185"/>
      <c r="G82" s="186"/>
      <c r="H82" s="187"/>
      <c r="I82" s="186"/>
      <c r="J82" s="187"/>
      <c r="K82" s="186"/>
      <c r="L82" s="187"/>
      <c r="M82" s="188"/>
    </row>
    <row r="83" spans="1:13" x14ac:dyDescent="0.25">
      <c r="A83" s="189" t="s">
        <v>5</v>
      </c>
      <c r="B83" s="131"/>
      <c r="C83" s="131"/>
      <c r="D83" s="121"/>
      <c r="M83" s="190"/>
    </row>
    <row r="84" spans="1:13" x14ac:dyDescent="0.25">
      <c r="A84" s="135" t="s">
        <v>189</v>
      </c>
      <c r="B84" s="131" t="s">
        <v>42</v>
      </c>
      <c r="C84" s="131">
        <v>2.4</v>
      </c>
      <c r="D84" s="191"/>
      <c r="M84" s="190"/>
    </row>
    <row r="85" spans="1:13" x14ac:dyDescent="0.25">
      <c r="A85" s="192"/>
      <c r="B85" s="131"/>
      <c r="C85" s="131"/>
      <c r="D85" s="193"/>
      <c r="M85" s="190"/>
    </row>
    <row r="86" spans="1:13" x14ac:dyDescent="0.25">
      <c r="A86" s="189" t="s">
        <v>8</v>
      </c>
      <c r="B86" s="131"/>
      <c r="C86" s="131"/>
      <c r="D86" s="121"/>
      <c r="M86" s="190"/>
    </row>
    <row r="87" spans="1:13" x14ac:dyDescent="0.25">
      <c r="A87" s="135" t="s">
        <v>43</v>
      </c>
      <c r="B87" s="131" t="s">
        <v>44</v>
      </c>
      <c r="C87" s="131">
        <v>0.5</v>
      </c>
      <c r="D87" s="121"/>
      <c r="M87" s="190"/>
    </row>
    <row r="88" spans="1:13" x14ac:dyDescent="0.25">
      <c r="A88" s="135"/>
      <c r="B88" s="131"/>
      <c r="C88" s="131"/>
      <c r="D88" s="121"/>
      <c r="M88" s="190"/>
    </row>
    <row r="89" spans="1:13" x14ac:dyDescent="0.25">
      <c r="A89" s="189" t="s">
        <v>10</v>
      </c>
      <c r="B89" s="131"/>
      <c r="C89" s="131"/>
      <c r="D89" s="121"/>
      <c r="M89" s="190"/>
    </row>
    <row r="90" spans="1:13" x14ac:dyDescent="0.25">
      <c r="A90" s="135" t="s">
        <v>45</v>
      </c>
      <c r="B90" s="131" t="s">
        <v>47</v>
      </c>
      <c r="C90" s="642">
        <v>0.25</v>
      </c>
      <c r="D90" s="128"/>
      <c r="E90" s="194"/>
      <c r="M90" s="190"/>
    </row>
    <row r="91" spans="1:13" x14ac:dyDescent="0.25">
      <c r="A91" s="135" t="s">
        <v>46</v>
      </c>
      <c r="B91" s="131" t="s">
        <v>99</v>
      </c>
      <c r="C91" s="642">
        <v>0.5</v>
      </c>
      <c r="D91" s="1010" t="s">
        <v>190</v>
      </c>
      <c r="E91" s="1011"/>
      <c r="F91" s="121"/>
      <c r="M91" s="190"/>
    </row>
    <row r="92" spans="1:13" x14ac:dyDescent="0.25">
      <c r="A92" s="135"/>
      <c r="B92" s="131"/>
      <c r="C92" s="642"/>
      <c r="D92" s="195"/>
      <c r="E92" s="196"/>
      <c r="M92" s="190"/>
    </row>
    <row r="93" spans="1:13" x14ac:dyDescent="0.25">
      <c r="A93" s="189" t="s">
        <v>6</v>
      </c>
      <c r="C93" s="644"/>
      <c r="D93" s="197"/>
      <c r="E93" s="198"/>
      <c r="M93" s="190"/>
    </row>
    <row r="94" spans="1:13" x14ac:dyDescent="0.25">
      <c r="A94" s="135" t="s">
        <v>234</v>
      </c>
      <c r="B94" s="131" t="s">
        <v>42</v>
      </c>
      <c r="C94" s="642">
        <v>2.4</v>
      </c>
      <c r="D94" s="197"/>
      <c r="E94" s="198"/>
      <c r="M94" s="190"/>
    </row>
    <row r="95" spans="1:13" x14ac:dyDescent="0.25">
      <c r="A95" s="135"/>
      <c r="B95" s="131"/>
      <c r="C95" s="642"/>
      <c r="D95" s="197"/>
      <c r="E95" s="198"/>
      <c r="M95" s="190"/>
    </row>
    <row r="96" spans="1:13" x14ac:dyDescent="0.25">
      <c r="A96" s="189" t="s">
        <v>217</v>
      </c>
      <c r="B96" s="131"/>
      <c r="C96" s="642"/>
      <c r="D96" s="197"/>
      <c r="E96" s="198"/>
      <c r="M96" s="190"/>
    </row>
    <row r="97" spans="1:13" x14ac:dyDescent="0.25">
      <c r="A97" s="135" t="s">
        <v>193</v>
      </c>
      <c r="B97" s="131" t="s">
        <v>42</v>
      </c>
      <c r="C97" s="642">
        <v>0.25</v>
      </c>
      <c r="D97" s="197"/>
      <c r="E97" s="198"/>
      <c r="M97" s="190"/>
    </row>
    <row r="98" spans="1:13" x14ac:dyDescent="0.25">
      <c r="A98" s="135"/>
      <c r="B98" s="131"/>
      <c r="C98" s="642"/>
      <c r="D98" s="197"/>
      <c r="E98" s="198"/>
      <c r="M98" s="190"/>
    </row>
    <row r="99" spans="1:13" x14ac:dyDescent="0.25">
      <c r="A99" s="189" t="s">
        <v>26</v>
      </c>
      <c r="B99" s="131"/>
      <c r="C99" s="642"/>
      <c r="D99" s="121"/>
      <c r="M99" s="190"/>
    </row>
    <row r="100" spans="1:13" x14ac:dyDescent="0.25">
      <c r="A100" s="135" t="s">
        <v>193</v>
      </c>
      <c r="B100" s="131" t="s">
        <v>42</v>
      </c>
      <c r="C100" s="642">
        <v>0.25</v>
      </c>
      <c r="D100" s="121"/>
      <c r="M100" s="190"/>
    </row>
    <row r="101" spans="1:13" x14ac:dyDescent="0.25">
      <c r="A101" s="135"/>
      <c r="B101" s="131"/>
      <c r="C101" s="131"/>
      <c r="D101" s="121"/>
      <c r="M101" s="190"/>
    </row>
    <row r="102" spans="1:13" x14ac:dyDescent="0.25">
      <c r="A102" s="189" t="s">
        <v>48</v>
      </c>
      <c r="C102" s="482" t="s">
        <v>238</v>
      </c>
      <c r="D102" s="483" t="s">
        <v>239</v>
      </c>
      <c r="E102" s="1012" t="s">
        <v>240</v>
      </c>
      <c r="F102" s="1013"/>
      <c r="G102" s="200"/>
      <c r="M102" s="190"/>
    </row>
    <row r="103" spans="1:13" ht="15.6" x14ac:dyDescent="0.25">
      <c r="A103" s="135" t="s">
        <v>159</v>
      </c>
      <c r="B103" s="201" t="s">
        <v>277</v>
      </c>
      <c r="C103" s="132">
        <v>1</v>
      </c>
      <c r="D103" s="199">
        <v>1.2</v>
      </c>
      <c r="E103" s="201"/>
      <c r="F103" s="201"/>
      <c r="G103" s="200"/>
      <c r="M103" s="190"/>
    </row>
    <row r="104" spans="1:13" ht="15.6" x14ac:dyDescent="0.25">
      <c r="A104" s="202" t="s">
        <v>116</v>
      </c>
      <c r="B104" s="203" t="s">
        <v>278</v>
      </c>
      <c r="C104" s="156">
        <v>0.33</v>
      </c>
      <c r="D104" s="199">
        <v>0.4</v>
      </c>
      <c r="E104" s="201"/>
      <c r="F104" s="201"/>
      <c r="G104" s="200"/>
      <c r="M104" s="190"/>
    </row>
    <row r="105" spans="1:13" x14ac:dyDescent="0.25">
      <c r="A105" s="135"/>
      <c r="B105" s="131"/>
      <c r="C105" s="131"/>
      <c r="D105" s="118"/>
      <c r="E105" s="204"/>
      <c r="F105" s="204"/>
      <c r="M105" s="190"/>
    </row>
    <row r="106" spans="1:13" x14ac:dyDescent="0.25">
      <c r="A106" s="189" t="s">
        <v>111</v>
      </c>
      <c r="B106" s="131"/>
      <c r="C106" s="131"/>
      <c r="D106" s="1016" t="s">
        <v>280</v>
      </c>
      <c r="E106" s="1015"/>
      <c r="F106" s="205"/>
      <c r="M106" s="190"/>
    </row>
    <row r="107" spans="1:13" ht="15.6" x14ac:dyDescent="0.25">
      <c r="A107" s="202" t="s">
        <v>14</v>
      </c>
      <c r="B107" s="484" t="s">
        <v>279</v>
      </c>
      <c r="C107" s="486">
        <v>6</v>
      </c>
      <c r="D107" s="1017">
        <v>0.6</v>
      </c>
      <c r="E107" s="1015"/>
      <c r="M107" s="190"/>
    </row>
    <row r="108" spans="1:13" ht="15.6" x14ac:dyDescent="0.25">
      <c r="A108" s="202" t="s">
        <v>15</v>
      </c>
      <c r="B108" s="484" t="s">
        <v>279</v>
      </c>
      <c r="C108" s="486">
        <v>1.7999999999999999E-2</v>
      </c>
      <c r="D108" s="1018"/>
      <c r="E108" s="1019"/>
      <c r="M108" s="190"/>
    </row>
    <row r="109" spans="1:13" ht="15.6" x14ac:dyDescent="0.25">
      <c r="A109" s="202" t="s">
        <v>152</v>
      </c>
      <c r="B109" s="484" t="s">
        <v>279</v>
      </c>
      <c r="C109" s="156">
        <v>36</v>
      </c>
      <c r="D109" s="1014">
        <v>6</v>
      </c>
      <c r="E109" s="1015"/>
      <c r="F109" s="177"/>
      <c r="M109" s="190"/>
    </row>
    <row r="110" spans="1:13" ht="15.6" x14ac:dyDescent="0.25">
      <c r="A110" s="135" t="s">
        <v>112</v>
      </c>
      <c r="B110" s="484" t="s">
        <v>279</v>
      </c>
      <c r="C110" s="156">
        <v>48</v>
      </c>
      <c r="D110" s="1014">
        <v>6</v>
      </c>
      <c r="E110" s="1015"/>
      <c r="F110" s="177"/>
      <c r="M110" s="190"/>
    </row>
    <row r="111" spans="1:13" ht="15.6" x14ac:dyDescent="0.25">
      <c r="A111" s="135" t="s">
        <v>16</v>
      </c>
      <c r="B111" s="484" t="s">
        <v>279</v>
      </c>
      <c r="C111" s="131">
        <v>6</v>
      </c>
      <c r="D111" s="121"/>
      <c r="M111" s="190"/>
    </row>
    <row r="112" spans="1:13" ht="15.6" x14ac:dyDescent="0.25">
      <c r="A112" s="202" t="s">
        <v>123</v>
      </c>
      <c r="B112" s="484" t="s">
        <v>279</v>
      </c>
      <c r="C112" s="155">
        <v>300</v>
      </c>
      <c r="D112" s="121"/>
      <c r="M112" s="190"/>
    </row>
    <row r="113" spans="1:13" x14ac:dyDescent="0.25">
      <c r="A113" s="135"/>
      <c r="B113" s="131"/>
      <c r="C113" s="131"/>
      <c r="D113" s="121"/>
      <c r="M113" s="190"/>
    </row>
    <row r="114" spans="1:13" x14ac:dyDescent="0.25">
      <c r="A114" s="189" t="s">
        <v>49</v>
      </c>
      <c r="B114" s="131"/>
      <c r="C114" s="131"/>
      <c r="D114" s="121"/>
      <c r="M114" s="190"/>
    </row>
    <row r="115" spans="1:13" ht="26.4" x14ac:dyDescent="0.25">
      <c r="A115" s="206" t="s">
        <v>50</v>
      </c>
      <c r="B115" s="484" t="s">
        <v>279</v>
      </c>
      <c r="C115" s="155">
        <v>60</v>
      </c>
      <c r="D115" s="121"/>
      <c r="M115" s="190"/>
    </row>
    <row r="116" spans="1:13" ht="26.4" x14ac:dyDescent="0.25">
      <c r="A116" s="206" t="s">
        <v>51</v>
      </c>
      <c r="B116" s="484" t="s">
        <v>279</v>
      </c>
      <c r="C116" s="131">
        <v>36</v>
      </c>
      <c r="D116" s="121"/>
      <c r="M116" s="190"/>
    </row>
    <row r="117" spans="1:13" ht="27" thickBot="1" x14ac:dyDescent="0.3">
      <c r="A117" s="207" t="s">
        <v>52</v>
      </c>
      <c r="B117" s="485" t="s">
        <v>279</v>
      </c>
      <c r="C117" s="170">
        <v>20</v>
      </c>
      <c r="D117" s="208"/>
      <c r="E117" s="47"/>
      <c r="F117" s="47"/>
      <c r="G117" s="209"/>
      <c r="H117" s="210"/>
      <c r="I117" s="209"/>
      <c r="J117" s="210"/>
      <c r="K117" s="209"/>
      <c r="L117" s="210"/>
      <c r="M117" s="111"/>
    </row>
  </sheetData>
  <sheetProtection algorithmName="SHA-512" hashValue="YgLu1PtwQ4f8pV0RWVdSukwYgbikm5uqi7T84HCsK0ostlbTxep6CXGwkG+aUmECPXFZYKnXMUPuFQhE4E8yEw==" saltValue="YlFUH3yg5dNqvSkHnmB4dw==" spinCount="100000" sheet="1" objects="1" scenarios="1" selectLockedCells="1" selectUnlockedCells="1"/>
  <mergeCells count="43">
    <mergeCell ref="K1:N5"/>
    <mergeCell ref="G10:H10"/>
    <mergeCell ref="G51:H51"/>
    <mergeCell ref="G53:H53"/>
    <mergeCell ref="G52:H52"/>
    <mergeCell ref="K8:L8"/>
    <mergeCell ref="K9:L9"/>
    <mergeCell ref="B7:N7"/>
    <mergeCell ref="N8:N12"/>
    <mergeCell ref="D8:E8"/>
    <mergeCell ref="B8:B11"/>
    <mergeCell ref="D9:E9"/>
    <mergeCell ref="G8:H8"/>
    <mergeCell ref="G9:H9"/>
    <mergeCell ref="K75:M79"/>
    <mergeCell ref="I10:J10"/>
    <mergeCell ref="K10:L10"/>
    <mergeCell ref="I11:J11"/>
    <mergeCell ref="K11:L11"/>
    <mergeCell ref="M8:M12"/>
    <mergeCell ref="I9:J9"/>
    <mergeCell ref="I8:J8"/>
    <mergeCell ref="A7:A13"/>
    <mergeCell ref="G69:H69"/>
    <mergeCell ref="D50:E50"/>
    <mergeCell ref="D52:E52"/>
    <mergeCell ref="D53:E53"/>
    <mergeCell ref="D54:E54"/>
    <mergeCell ref="D55:E55"/>
    <mergeCell ref="G50:H50"/>
    <mergeCell ref="D51:E51"/>
    <mergeCell ref="G66:H66"/>
    <mergeCell ref="G68:H68"/>
    <mergeCell ref="G67:H67"/>
    <mergeCell ref="G55:H55"/>
    <mergeCell ref="G54:H54"/>
    <mergeCell ref="D91:E91"/>
    <mergeCell ref="E102:F102"/>
    <mergeCell ref="D110:E110"/>
    <mergeCell ref="D106:E106"/>
    <mergeCell ref="D107:E107"/>
    <mergeCell ref="D108:E108"/>
    <mergeCell ref="D109:E109"/>
  </mergeCells>
  <phoneticPr fontId="0" type="noConversion"/>
  <pageMargins left="0.39370078740157483" right="0" top="0.35433070866141736" bottom="0.43307086614173229" header="0.23622047244094491" footer="0.19685039370078741"/>
  <pageSetup paperSize="9" scale="53" fitToHeight="2" orientation="landscape" r:id="rId1"/>
  <headerFooter alignWithMargins="0"/>
  <rowBreaks count="2" manualBreakCount="2">
    <brk id="67" max="16383" man="1"/>
    <brk id="70" max="16383" man="1"/>
  </rowBreaks>
  <colBreaks count="1" manualBreakCount="1">
    <brk id="6"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indexed="11"/>
  </sheetPr>
  <dimension ref="A1:I83"/>
  <sheetViews>
    <sheetView workbookViewId="0">
      <selection activeCell="A5" sqref="A5:G5"/>
    </sheetView>
  </sheetViews>
  <sheetFormatPr baseColWidth="10" defaultRowHeight="13.8" x14ac:dyDescent="0.25"/>
  <cols>
    <col min="1" max="6" width="11.44140625" style="669" customWidth="1"/>
    <col min="7" max="7" width="18.109375" style="669" customWidth="1"/>
    <col min="257" max="262" width="11.44140625" customWidth="1"/>
    <col min="263" max="263" width="18.109375" customWidth="1"/>
    <col min="513" max="518" width="11.44140625" customWidth="1"/>
    <col min="519" max="519" width="18.109375" customWidth="1"/>
    <col min="769" max="774" width="11.44140625" customWidth="1"/>
    <col min="775" max="775" width="18.109375" customWidth="1"/>
    <col min="1025" max="1030" width="11.44140625" customWidth="1"/>
    <col min="1031" max="1031" width="18.109375" customWidth="1"/>
    <col min="1281" max="1286" width="11.44140625" customWidth="1"/>
    <col min="1287" max="1287" width="18.109375" customWidth="1"/>
    <col min="1537" max="1542" width="11.44140625" customWidth="1"/>
    <col min="1543" max="1543" width="18.109375" customWidth="1"/>
    <col min="1793" max="1798" width="11.44140625" customWidth="1"/>
    <col min="1799" max="1799" width="18.109375" customWidth="1"/>
    <col min="2049" max="2054" width="11.44140625" customWidth="1"/>
    <col min="2055" max="2055" width="18.109375" customWidth="1"/>
    <col min="2305" max="2310" width="11.44140625" customWidth="1"/>
    <col min="2311" max="2311" width="18.109375" customWidth="1"/>
    <col min="2561" max="2566" width="11.44140625" customWidth="1"/>
    <col min="2567" max="2567" width="18.109375" customWidth="1"/>
    <col min="2817" max="2822" width="11.44140625" customWidth="1"/>
    <col min="2823" max="2823" width="18.109375" customWidth="1"/>
    <col min="3073" max="3078" width="11.44140625" customWidth="1"/>
    <col min="3079" max="3079" width="18.109375" customWidth="1"/>
    <col min="3329" max="3334" width="11.44140625" customWidth="1"/>
    <col min="3335" max="3335" width="18.109375" customWidth="1"/>
    <col min="3585" max="3590" width="11.44140625" customWidth="1"/>
    <col min="3591" max="3591" width="18.109375" customWidth="1"/>
    <col min="3841" max="3846" width="11.44140625" customWidth="1"/>
    <col min="3847" max="3847" width="18.109375" customWidth="1"/>
    <col min="4097" max="4102" width="11.44140625" customWidth="1"/>
    <col min="4103" max="4103" width="18.109375" customWidth="1"/>
    <col min="4353" max="4358" width="11.44140625" customWidth="1"/>
    <col min="4359" max="4359" width="18.109375" customWidth="1"/>
    <col min="4609" max="4614" width="11.44140625" customWidth="1"/>
    <col min="4615" max="4615" width="18.109375" customWidth="1"/>
    <col min="4865" max="4870" width="11.44140625" customWidth="1"/>
    <col min="4871" max="4871" width="18.109375" customWidth="1"/>
    <col min="5121" max="5126" width="11.44140625" customWidth="1"/>
    <col min="5127" max="5127" width="18.109375" customWidth="1"/>
    <col min="5377" max="5382" width="11.44140625" customWidth="1"/>
    <col min="5383" max="5383" width="18.109375" customWidth="1"/>
    <col min="5633" max="5638" width="11.44140625" customWidth="1"/>
    <col min="5639" max="5639" width="18.109375" customWidth="1"/>
    <col min="5889" max="5894" width="11.44140625" customWidth="1"/>
    <col min="5895" max="5895" width="18.109375" customWidth="1"/>
    <col min="6145" max="6150" width="11.44140625" customWidth="1"/>
    <col min="6151" max="6151" width="18.109375" customWidth="1"/>
    <col min="6401" max="6406" width="11.44140625" customWidth="1"/>
    <col min="6407" max="6407" width="18.109375" customWidth="1"/>
    <col min="6657" max="6662" width="11.44140625" customWidth="1"/>
    <col min="6663" max="6663" width="18.109375" customWidth="1"/>
    <col min="6913" max="6918" width="11.44140625" customWidth="1"/>
    <col min="6919" max="6919" width="18.109375" customWidth="1"/>
    <col min="7169" max="7174" width="11.44140625" customWidth="1"/>
    <col min="7175" max="7175" width="18.109375" customWidth="1"/>
    <col min="7425" max="7430" width="11.44140625" customWidth="1"/>
    <col min="7431" max="7431" width="18.109375" customWidth="1"/>
    <col min="7681" max="7686" width="11.44140625" customWidth="1"/>
    <col min="7687" max="7687" width="18.109375" customWidth="1"/>
    <col min="7937" max="7942" width="11.44140625" customWidth="1"/>
    <col min="7943" max="7943" width="18.109375" customWidth="1"/>
    <col min="8193" max="8198" width="11.44140625" customWidth="1"/>
    <col min="8199" max="8199" width="18.109375" customWidth="1"/>
    <col min="8449" max="8454" width="11.44140625" customWidth="1"/>
    <col min="8455" max="8455" width="18.109375" customWidth="1"/>
    <col min="8705" max="8710" width="11.44140625" customWidth="1"/>
    <col min="8711" max="8711" width="18.109375" customWidth="1"/>
    <col min="8961" max="8966" width="11.44140625" customWidth="1"/>
    <col min="8967" max="8967" width="18.109375" customWidth="1"/>
    <col min="9217" max="9222" width="11.44140625" customWidth="1"/>
    <col min="9223" max="9223" width="18.109375" customWidth="1"/>
    <col min="9473" max="9478" width="11.44140625" customWidth="1"/>
    <col min="9479" max="9479" width="18.109375" customWidth="1"/>
    <col min="9729" max="9734" width="11.44140625" customWidth="1"/>
    <col min="9735" max="9735" width="18.109375" customWidth="1"/>
    <col min="9985" max="9990" width="11.44140625" customWidth="1"/>
    <col min="9991" max="9991" width="18.109375" customWidth="1"/>
    <col min="10241" max="10246" width="11.44140625" customWidth="1"/>
    <col min="10247" max="10247" width="18.109375" customWidth="1"/>
    <col min="10497" max="10502" width="11.44140625" customWidth="1"/>
    <col min="10503" max="10503" width="18.109375" customWidth="1"/>
    <col min="10753" max="10758" width="11.44140625" customWidth="1"/>
    <col min="10759" max="10759" width="18.109375" customWidth="1"/>
    <col min="11009" max="11014" width="11.44140625" customWidth="1"/>
    <col min="11015" max="11015" width="18.109375" customWidth="1"/>
    <col min="11265" max="11270" width="11.44140625" customWidth="1"/>
    <col min="11271" max="11271" width="18.109375" customWidth="1"/>
    <col min="11521" max="11526" width="11.44140625" customWidth="1"/>
    <col min="11527" max="11527" width="18.109375" customWidth="1"/>
    <col min="11777" max="11782" width="11.44140625" customWidth="1"/>
    <col min="11783" max="11783" width="18.109375" customWidth="1"/>
    <col min="12033" max="12038" width="11.44140625" customWidth="1"/>
    <col min="12039" max="12039" width="18.109375" customWidth="1"/>
    <col min="12289" max="12294" width="11.44140625" customWidth="1"/>
    <col min="12295" max="12295" width="18.109375" customWidth="1"/>
    <col min="12545" max="12550" width="11.44140625" customWidth="1"/>
    <col min="12551" max="12551" width="18.109375" customWidth="1"/>
    <col min="12801" max="12806" width="11.44140625" customWidth="1"/>
    <col min="12807" max="12807" width="18.109375" customWidth="1"/>
    <col min="13057" max="13062" width="11.44140625" customWidth="1"/>
    <col min="13063" max="13063" width="18.109375" customWidth="1"/>
    <col min="13313" max="13318" width="11.44140625" customWidth="1"/>
    <col min="13319" max="13319" width="18.109375" customWidth="1"/>
    <col min="13569" max="13574" width="11.44140625" customWidth="1"/>
    <col min="13575" max="13575" width="18.109375" customWidth="1"/>
    <col min="13825" max="13830" width="11.44140625" customWidth="1"/>
    <col min="13831" max="13831" width="18.109375" customWidth="1"/>
    <col min="14081" max="14086" width="11.44140625" customWidth="1"/>
    <col min="14087" max="14087" width="18.109375" customWidth="1"/>
    <col min="14337" max="14342" width="11.44140625" customWidth="1"/>
    <col min="14343" max="14343" width="18.109375" customWidth="1"/>
    <col min="14593" max="14598" width="11.44140625" customWidth="1"/>
    <col min="14599" max="14599" width="18.109375" customWidth="1"/>
    <col min="14849" max="14854" width="11.44140625" customWidth="1"/>
    <col min="14855" max="14855" width="18.109375" customWidth="1"/>
    <col min="15105" max="15110" width="11.44140625" customWidth="1"/>
    <col min="15111" max="15111" width="18.109375" customWidth="1"/>
    <col min="15361" max="15366" width="11.44140625" customWidth="1"/>
    <col min="15367" max="15367" width="18.109375" customWidth="1"/>
    <col min="15617" max="15622" width="11.44140625" customWidth="1"/>
    <col min="15623" max="15623" width="18.109375" customWidth="1"/>
    <col min="15873" max="15878" width="11.44140625" customWidth="1"/>
    <col min="15879" max="15879" width="18.109375" customWidth="1"/>
    <col min="16129" max="16134" width="11.44140625" customWidth="1"/>
    <col min="16135" max="16135" width="18.109375" customWidth="1"/>
  </cols>
  <sheetData>
    <row r="1" spans="1:9" ht="13.2" x14ac:dyDescent="0.25">
      <c r="A1" s="1069" t="s">
        <v>340</v>
      </c>
      <c r="B1" s="1069"/>
      <c r="C1" s="1069"/>
      <c r="D1" s="1069"/>
      <c r="E1" s="1069"/>
      <c r="F1" s="1069"/>
      <c r="G1" s="1069"/>
    </row>
    <row r="2" spans="1:9" ht="13.2" x14ac:dyDescent="0.25">
      <c r="A2" s="1069"/>
      <c r="B2" s="1069"/>
      <c r="C2" s="1069"/>
      <c r="D2" s="1069"/>
      <c r="E2" s="1069"/>
      <c r="F2" s="1069"/>
      <c r="G2" s="1069"/>
    </row>
    <row r="3" spans="1:9" ht="13.2" x14ac:dyDescent="0.25">
      <c r="A3" s="1069"/>
      <c r="B3" s="1069"/>
      <c r="C3" s="1069"/>
      <c r="D3" s="1069"/>
      <c r="E3" s="1069"/>
      <c r="F3" s="1069"/>
      <c r="G3" s="1069"/>
    </row>
    <row r="4" spans="1:9" x14ac:dyDescent="0.25">
      <c r="A4" s="657"/>
      <c r="B4" s="657"/>
      <c r="C4" s="657"/>
      <c r="D4" s="657"/>
      <c r="E4" s="657"/>
      <c r="F4" s="657"/>
      <c r="G4" s="657"/>
    </row>
    <row r="5" spans="1:9" s="658" customFormat="1" ht="20.100000000000001" customHeight="1" x14ac:dyDescent="0.25">
      <c r="A5" s="1070" t="s">
        <v>341</v>
      </c>
      <c r="B5" s="1070"/>
      <c r="C5" s="1070"/>
      <c r="D5" s="1070"/>
      <c r="E5" s="1070"/>
      <c r="F5" s="1070"/>
      <c r="G5" s="1070"/>
    </row>
    <row r="6" spans="1:9" s="659" customFormat="1" ht="20.100000000000001" customHeight="1" x14ac:dyDescent="0.25">
      <c r="A6" s="1071" t="s">
        <v>342</v>
      </c>
      <c r="B6" s="1071"/>
      <c r="C6" s="1071"/>
      <c r="D6" s="1071"/>
      <c r="E6" s="1071"/>
      <c r="F6" s="1071"/>
      <c r="G6" s="1071"/>
    </row>
    <row r="7" spans="1:9" s="659" customFormat="1" ht="16.5" customHeight="1" x14ac:dyDescent="0.25">
      <c r="A7" s="1072"/>
      <c r="B7" s="1072"/>
      <c r="C7" s="1072"/>
      <c r="D7" s="1072"/>
      <c r="E7" s="1072"/>
      <c r="F7" s="1072"/>
      <c r="G7" s="1072"/>
    </row>
    <row r="8" spans="1:9" s="659" customFormat="1" ht="35.25" customHeight="1" x14ac:dyDescent="0.25">
      <c r="A8" s="1071" t="s">
        <v>343</v>
      </c>
      <c r="B8" s="1071"/>
      <c r="C8" s="1071"/>
      <c r="D8" s="1071"/>
      <c r="E8" s="1071"/>
      <c r="F8" s="1071"/>
      <c r="G8" s="1071"/>
    </row>
    <row r="9" spans="1:9" s="660" customFormat="1" ht="20.100000000000001" customHeight="1" x14ac:dyDescent="0.25">
      <c r="A9" s="1068" t="s">
        <v>344</v>
      </c>
      <c r="B9" s="1068"/>
      <c r="C9" s="1068"/>
      <c r="D9" s="1068"/>
      <c r="E9" s="1068"/>
      <c r="F9" s="1068"/>
      <c r="G9" s="1068"/>
    </row>
    <row r="10" spans="1:9" s="659" customFormat="1" x14ac:dyDescent="0.25">
      <c r="A10" s="1068" t="s">
        <v>345</v>
      </c>
      <c r="B10" s="1068"/>
      <c r="C10" s="1068"/>
      <c r="D10" s="1068"/>
      <c r="E10" s="1068"/>
      <c r="F10" s="1068"/>
      <c r="G10" s="1068"/>
    </row>
    <row r="11" spans="1:9" s="659" customFormat="1" ht="16.5" customHeight="1" x14ac:dyDescent="0.25">
      <c r="A11" s="661"/>
      <c r="B11" s="661"/>
      <c r="C11" s="661"/>
      <c r="D11" s="661"/>
      <c r="E11" s="661"/>
      <c r="F11" s="661"/>
      <c r="G11" s="661"/>
    </row>
    <row r="12" spans="1:9" s="659" customFormat="1" ht="20.100000000000001" customHeight="1" x14ac:dyDescent="0.25">
      <c r="A12" s="1070" t="s">
        <v>346</v>
      </c>
      <c r="B12" s="1073"/>
      <c r="C12" s="1073"/>
      <c r="D12" s="1073"/>
      <c r="E12" s="1073"/>
      <c r="F12" s="1073"/>
      <c r="G12" s="1073"/>
    </row>
    <row r="13" spans="1:9" s="659" customFormat="1" ht="13.2" x14ac:dyDescent="0.25">
      <c r="A13" s="1074" t="s">
        <v>347</v>
      </c>
      <c r="B13" s="1074"/>
      <c r="C13" s="1074"/>
      <c r="D13" s="1074"/>
      <c r="E13" s="1074"/>
      <c r="F13" s="1074"/>
      <c r="G13" s="1074"/>
      <c r="I13" s="662"/>
    </row>
    <row r="14" spans="1:9" s="659" customFormat="1" ht="20.100000000000001" customHeight="1" x14ac:dyDescent="0.25">
      <c r="A14" s="1075"/>
      <c r="B14" s="1075"/>
      <c r="C14" s="1075"/>
      <c r="D14" s="1075"/>
      <c r="E14" s="1075"/>
      <c r="F14" s="1075"/>
      <c r="G14" s="1075"/>
    </row>
    <row r="15" spans="1:9" s="659" customFormat="1" ht="20.100000000000001" customHeight="1" x14ac:dyDescent="0.25">
      <c r="A15" s="1074" t="s">
        <v>348</v>
      </c>
      <c r="B15" s="1073"/>
      <c r="C15" s="1073"/>
      <c r="D15" s="1073"/>
      <c r="E15" s="1073"/>
      <c r="F15" s="1073"/>
      <c r="G15" s="1073"/>
    </row>
    <row r="16" spans="1:9" s="660" customFormat="1" ht="15.75" customHeight="1" x14ac:dyDescent="0.25">
      <c r="A16" s="1073"/>
      <c r="B16" s="1073"/>
      <c r="C16" s="1073"/>
      <c r="D16" s="1073"/>
      <c r="E16" s="1073"/>
      <c r="F16" s="1073"/>
      <c r="G16" s="1073"/>
    </row>
    <row r="17" spans="1:7" s="660" customFormat="1" ht="15" customHeight="1" x14ac:dyDescent="0.25">
      <c r="A17" s="1074" t="s">
        <v>349</v>
      </c>
      <c r="B17" s="1073"/>
      <c r="C17" s="1073"/>
      <c r="D17" s="1073"/>
      <c r="E17" s="1073"/>
      <c r="F17" s="1073"/>
      <c r="G17" s="1073"/>
    </row>
    <row r="18" spans="1:7" s="660" customFormat="1" ht="15" x14ac:dyDescent="0.25">
      <c r="A18" s="1073"/>
      <c r="B18" s="1073"/>
      <c r="C18" s="1073"/>
      <c r="D18" s="1073"/>
      <c r="E18" s="1073"/>
      <c r="F18" s="1073"/>
      <c r="G18" s="1073"/>
    </row>
    <row r="19" spans="1:7" s="660" customFormat="1" ht="15" x14ac:dyDescent="0.25">
      <c r="A19" s="661"/>
      <c r="B19" s="661"/>
      <c r="C19" s="661"/>
      <c r="D19" s="661"/>
      <c r="E19" s="661"/>
      <c r="F19" s="661"/>
      <c r="G19" s="661"/>
    </row>
    <row r="20" spans="1:7" s="660" customFormat="1" ht="20.100000000000001" customHeight="1" x14ac:dyDescent="0.25">
      <c r="A20" s="663" t="s">
        <v>350</v>
      </c>
      <c r="B20" s="663"/>
      <c r="C20" s="663"/>
      <c r="D20" s="661"/>
      <c r="E20" s="661"/>
      <c r="F20" s="661"/>
      <c r="G20" s="661"/>
    </row>
    <row r="21" spans="1:7" s="660" customFormat="1" ht="20.100000000000001" customHeight="1" x14ac:dyDescent="0.25">
      <c r="A21" s="661" t="s">
        <v>351</v>
      </c>
      <c r="B21" s="661"/>
      <c r="C21" s="661"/>
      <c r="D21" s="661"/>
      <c r="E21" s="661"/>
      <c r="F21" s="661"/>
      <c r="G21" s="661"/>
    </row>
    <row r="22" spans="1:7" s="660" customFormat="1" ht="20.100000000000001" customHeight="1" x14ac:dyDescent="0.25">
      <c r="A22" s="1073" t="s">
        <v>352</v>
      </c>
      <c r="B22" s="1073"/>
      <c r="C22" s="1073"/>
      <c r="D22" s="1073"/>
      <c r="E22" s="1073"/>
      <c r="F22" s="1073"/>
      <c r="G22" s="1073"/>
    </row>
    <row r="23" spans="1:7" s="660" customFormat="1" ht="15" x14ac:dyDescent="0.25">
      <c r="A23" s="1073"/>
      <c r="B23" s="1073"/>
      <c r="C23" s="1073"/>
      <c r="D23" s="1073"/>
      <c r="E23" s="1073"/>
      <c r="F23" s="1073"/>
      <c r="G23" s="1073"/>
    </row>
    <row r="24" spans="1:7" s="660" customFormat="1" ht="20.100000000000001" customHeight="1" x14ac:dyDescent="0.25">
      <c r="A24" s="1073" t="s">
        <v>353</v>
      </c>
      <c r="B24" s="1073"/>
      <c r="C24" s="1073"/>
      <c r="D24" s="1073"/>
      <c r="E24" s="1073"/>
      <c r="F24" s="1073"/>
      <c r="G24" s="1073"/>
    </row>
    <row r="25" spans="1:7" s="660" customFormat="1" ht="14.25" customHeight="1" x14ac:dyDescent="0.25">
      <c r="A25" s="1073"/>
      <c r="B25" s="1073"/>
      <c r="C25" s="1073"/>
      <c r="D25" s="1073"/>
      <c r="E25" s="1073"/>
      <c r="F25" s="1073"/>
      <c r="G25" s="1073"/>
    </row>
    <row r="26" spans="1:7" s="660" customFormat="1" ht="3.75" customHeight="1" x14ac:dyDescent="0.25">
      <c r="A26" s="1076"/>
      <c r="B26" s="1076"/>
      <c r="C26" s="1076"/>
      <c r="D26" s="1076"/>
      <c r="E26" s="1076"/>
      <c r="F26" s="1076"/>
      <c r="G26" s="1076"/>
    </row>
    <row r="27" spans="1:7" s="660" customFormat="1" ht="20.100000000000001" customHeight="1" x14ac:dyDescent="0.25">
      <c r="A27" s="1073" t="s">
        <v>354</v>
      </c>
      <c r="B27" s="1073"/>
      <c r="C27" s="1073"/>
      <c r="D27" s="1073"/>
      <c r="E27" s="1073"/>
      <c r="F27" s="1073"/>
      <c r="G27" s="1073"/>
    </row>
    <row r="28" spans="1:7" s="660" customFormat="1" ht="20.100000000000001" customHeight="1" x14ac:dyDescent="0.25">
      <c r="A28" s="1073"/>
      <c r="B28" s="1073"/>
      <c r="C28" s="1073"/>
      <c r="D28" s="1073"/>
      <c r="E28" s="1073"/>
      <c r="F28" s="1073"/>
      <c r="G28" s="1073"/>
    </row>
    <row r="29" spans="1:7" s="660" customFormat="1" ht="20.100000000000001" customHeight="1" x14ac:dyDescent="0.25">
      <c r="A29" s="1076"/>
      <c r="B29" s="1076"/>
      <c r="C29" s="1076"/>
      <c r="D29" s="1076"/>
      <c r="E29" s="1076"/>
      <c r="F29" s="1076"/>
      <c r="G29" s="1076"/>
    </row>
    <row r="30" spans="1:7" s="660" customFormat="1" ht="9" customHeight="1" x14ac:dyDescent="0.25">
      <c r="A30" s="1076"/>
      <c r="B30" s="1076"/>
      <c r="C30" s="1076"/>
      <c r="D30" s="1076"/>
      <c r="E30" s="1076"/>
      <c r="F30" s="1076"/>
      <c r="G30" s="1076"/>
    </row>
    <row r="31" spans="1:7" s="660" customFormat="1" ht="20.100000000000001" customHeight="1" x14ac:dyDescent="0.25">
      <c r="A31" s="1073" t="s">
        <v>380</v>
      </c>
      <c r="B31" s="1073"/>
      <c r="C31" s="1073"/>
      <c r="D31" s="1073"/>
      <c r="E31" s="1073"/>
      <c r="F31" s="1073"/>
      <c r="G31" s="1073"/>
    </row>
    <row r="32" spans="1:7" s="660" customFormat="1" ht="20.100000000000001" customHeight="1" x14ac:dyDescent="0.25">
      <c r="A32" s="1073"/>
      <c r="B32" s="1073"/>
      <c r="C32" s="1073"/>
      <c r="D32" s="1073"/>
      <c r="E32" s="1073"/>
      <c r="F32" s="1073"/>
      <c r="G32" s="1073"/>
    </row>
    <row r="33" spans="1:7" s="660" customFormat="1" ht="21" customHeight="1" x14ac:dyDescent="0.25">
      <c r="A33" s="1073"/>
      <c r="B33" s="1073"/>
      <c r="C33" s="1073"/>
      <c r="D33" s="1073"/>
      <c r="E33" s="1073"/>
      <c r="F33" s="1073"/>
      <c r="G33" s="1073"/>
    </row>
    <row r="34" spans="1:7" s="660" customFormat="1" ht="3" customHeight="1" x14ac:dyDescent="0.25">
      <c r="A34" s="1076"/>
      <c r="B34" s="1076"/>
      <c r="C34" s="1076"/>
      <c r="D34" s="1076"/>
      <c r="E34" s="1076"/>
      <c r="F34" s="1076"/>
      <c r="G34" s="1076"/>
    </row>
    <row r="35" spans="1:7" s="660" customFormat="1" ht="15" x14ac:dyDescent="0.25">
      <c r="A35" s="661"/>
      <c r="B35" s="661"/>
      <c r="C35" s="661"/>
      <c r="D35" s="661"/>
      <c r="E35" s="661"/>
      <c r="F35" s="661"/>
      <c r="G35" s="661"/>
    </row>
    <row r="36" spans="1:7" s="660" customFormat="1" ht="20.100000000000001" customHeight="1" x14ac:dyDescent="0.25">
      <c r="A36" s="663" t="s">
        <v>355</v>
      </c>
      <c r="B36" s="661"/>
      <c r="C36" s="661"/>
      <c r="D36" s="661"/>
      <c r="E36" s="661"/>
      <c r="F36" s="661"/>
      <c r="G36" s="661"/>
    </row>
    <row r="37" spans="1:7" s="660" customFormat="1" ht="20.100000000000001" customHeight="1" x14ac:dyDescent="0.25">
      <c r="A37" s="1073" t="s">
        <v>356</v>
      </c>
      <c r="B37" s="1073"/>
      <c r="C37" s="1073"/>
      <c r="D37" s="1073"/>
      <c r="E37" s="1073"/>
      <c r="F37" s="1073"/>
      <c r="G37" s="1073"/>
    </row>
    <row r="38" spans="1:7" s="660" customFormat="1" ht="20.100000000000001" customHeight="1" x14ac:dyDescent="0.25">
      <c r="A38" s="1073"/>
      <c r="B38" s="1073"/>
      <c r="C38" s="1073"/>
      <c r="D38" s="1073"/>
      <c r="E38" s="1073"/>
      <c r="F38" s="1073"/>
      <c r="G38" s="1073"/>
    </row>
    <row r="39" spans="1:7" s="660" customFormat="1" ht="20.100000000000001" customHeight="1" x14ac:dyDescent="0.25">
      <c r="A39" s="661" t="s">
        <v>357</v>
      </c>
      <c r="B39" s="661"/>
      <c r="C39" s="661"/>
      <c r="D39" s="661"/>
      <c r="E39" s="661"/>
      <c r="F39" s="661"/>
      <c r="G39" s="661"/>
    </row>
    <row r="40" spans="1:7" s="659" customFormat="1" x14ac:dyDescent="0.25">
      <c r="A40" s="661"/>
      <c r="B40" s="661"/>
      <c r="C40" s="661"/>
      <c r="D40" s="661"/>
      <c r="E40" s="661"/>
      <c r="F40" s="661"/>
      <c r="G40" s="661"/>
    </row>
    <row r="41" spans="1:7" s="659" customFormat="1" ht="20.100000000000001" customHeight="1" x14ac:dyDescent="0.25">
      <c r="A41" s="663" t="s">
        <v>358</v>
      </c>
      <c r="B41" s="661"/>
      <c r="C41" s="661"/>
      <c r="D41" s="661"/>
      <c r="E41" s="661"/>
      <c r="F41" s="661"/>
      <c r="G41" s="661"/>
    </row>
    <row r="42" spans="1:7" s="659" customFormat="1" ht="24" customHeight="1" x14ac:dyDescent="0.25">
      <c r="A42" s="661" t="s">
        <v>359</v>
      </c>
      <c r="B42" s="661"/>
      <c r="C42" s="661"/>
      <c r="D42" s="661"/>
      <c r="E42" s="661"/>
      <c r="F42" s="661"/>
      <c r="G42" s="661"/>
    </row>
    <row r="43" spans="1:7" s="659" customFormat="1" ht="20.100000000000001" customHeight="1" x14ac:dyDescent="0.25">
      <c r="A43" s="663" t="s">
        <v>360</v>
      </c>
      <c r="B43" s="661"/>
      <c r="C43" s="661"/>
      <c r="D43" s="661"/>
      <c r="E43" s="661"/>
      <c r="F43" s="661"/>
      <c r="G43" s="661"/>
    </row>
    <row r="44" spans="1:7" s="659" customFormat="1" ht="20.100000000000001" customHeight="1" x14ac:dyDescent="0.25">
      <c r="A44" s="1073" t="s">
        <v>361</v>
      </c>
      <c r="B44" s="1073"/>
      <c r="C44" s="1073"/>
      <c r="D44" s="1073"/>
      <c r="E44" s="1073"/>
      <c r="F44" s="1073"/>
      <c r="G44" s="1073"/>
    </row>
    <row r="45" spans="1:7" s="659" customFormat="1" ht="20.100000000000001" customHeight="1" x14ac:dyDescent="0.25">
      <c r="A45" s="1073"/>
      <c r="B45" s="1073"/>
      <c r="C45" s="1073"/>
      <c r="D45" s="1073"/>
      <c r="E45" s="1073"/>
      <c r="F45" s="1073"/>
      <c r="G45" s="1073"/>
    </row>
    <row r="46" spans="1:7" s="659" customFormat="1" ht="20.100000000000001" customHeight="1" x14ac:dyDescent="0.25">
      <c r="A46" s="1073" t="s">
        <v>362</v>
      </c>
      <c r="B46" s="1073"/>
      <c r="C46" s="1073"/>
      <c r="D46" s="1073"/>
      <c r="E46" s="1073"/>
      <c r="F46" s="1073"/>
      <c r="G46" s="1073"/>
    </row>
    <row r="47" spans="1:7" s="659" customFormat="1" ht="20.100000000000001" customHeight="1" x14ac:dyDescent="0.25">
      <c r="A47" s="1073"/>
      <c r="B47" s="1073"/>
      <c r="C47" s="1073"/>
      <c r="D47" s="1073"/>
      <c r="E47" s="1073"/>
      <c r="F47" s="1073"/>
      <c r="G47" s="1073"/>
    </row>
    <row r="48" spans="1:7" s="659" customFormat="1" ht="26.25" customHeight="1" x14ac:dyDescent="0.25">
      <c r="A48" s="1073"/>
      <c r="B48" s="1073"/>
      <c r="C48" s="1073"/>
      <c r="D48" s="1073"/>
      <c r="E48" s="1073"/>
      <c r="F48" s="1073"/>
      <c r="G48" s="1073"/>
    </row>
    <row r="49" spans="1:7" s="659" customFormat="1" ht="20.100000000000001" customHeight="1" x14ac:dyDescent="0.25">
      <c r="A49" s="1073" t="s">
        <v>363</v>
      </c>
      <c r="B49" s="1073"/>
      <c r="C49" s="1073"/>
      <c r="D49" s="1073"/>
      <c r="E49" s="1073"/>
      <c r="F49" s="1073"/>
      <c r="G49" s="1073"/>
    </row>
    <row r="50" spans="1:7" s="659" customFormat="1" ht="20.100000000000001" customHeight="1" x14ac:dyDescent="0.25">
      <c r="A50" s="1073"/>
      <c r="B50" s="1073"/>
      <c r="C50" s="1073"/>
      <c r="D50" s="1073"/>
      <c r="E50" s="1073"/>
      <c r="F50" s="1073"/>
      <c r="G50" s="1073"/>
    </row>
    <row r="51" spans="1:7" s="659" customFormat="1" ht="20.100000000000001" customHeight="1" x14ac:dyDescent="0.25">
      <c r="A51" s="1073" t="s">
        <v>364</v>
      </c>
      <c r="B51" s="1073"/>
      <c r="C51" s="1073"/>
      <c r="D51" s="1073"/>
      <c r="E51" s="1073"/>
      <c r="F51" s="1073"/>
      <c r="G51" s="1073"/>
    </row>
    <row r="52" spans="1:7" s="659" customFormat="1" ht="20.100000000000001" customHeight="1" x14ac:dyDescent="0.25">
      <c r="A52" s="1073"/>
      <c r="B52" s="1073"/>
      <c r="C52" s="1073"/>
      <c r="D52" s="1073"/>
      <c r="E52" s="1073"/>
      <c r="F52" s="1073"/>
      <c r="G52" s="1073"/>
    </row>
    <row r="53" spans="1:7" s="659" customFormat="1" ht="17.25" customHeight="1" x14ac:dyDescent="0.25">
      <c r="A53" s="1073"/>
      <c r="B53" s="1073"/>
      <c r="C53" s="1073"/>
      <c r="D53" s="1073"/>
      <c r="E53" s="1073"/>
      <c r="F53" s="1073"/>
      <c r="G53" s="1073"/>
    </row>
    <row r="54" spans="1:7" s="659" customFormat="1" ht="20.100000000000001" customHeight="1" x14ac:dyDescent="0.25">
      <c r="A54" s="1073" t="s">
        <v>365</v>
      </c>
      <c r="B54" s="1073"/>
      <c r="C54" s="1073"/>
      <c r="D54" s="1073"/>
      <c r="E54" s="1073"/>
      <c r="F54" s="1073"/>
      <c r="G54" s="1073"/>
    </row>
    <row r="55" spans="1:7" s="659" customFormat="1" ht="20.100000000000001" customHeight="1" x14ac:dyDescent="0.25">
      <c r="A55" s="1073"/>
      <c r="B55" s="1073"/>
      <c r="C55" s="1073"/>
      <c r="D55" s="1073"/>
      <c r="E55" s="1073"/>
      <c r="F55" s="1073"/>
      <c r="G55" s="1073"/>
    </row>
    <row r="56" spans="1:7" s="659" customFormat="1" ht="14.25" customHeight="1" x14ac:dyDescent="0.25">
      <c r="A56" s="1073" t="s">
        <v>366</v>
      </c>
      <c r="B56" s="1073"/>
      <c r="C56" s="1073"/>
      <c r="D56" s="1073"/>
      <c r="E56" s="1073"/>
      <c r="F56" s="1073"/>
      <c r="G56" s="1073"/>
    </row>
    <row r="57" spans="1:7" s="659" customFormat="1" ht="20.100000000000001" customHeight="1" x14ac:dyDescent="0.25">
      <c r="A57" s="1073"/>
      <c r="B57" s="1073"/>
      <c r="C57" s="1073"/>
      <c r="D57" s="1073"/>
      <c r="E57" s="1073"/>
      <c r="F57" s="1073"/>
      <c r="G57" s="1073"/>
    </row>
    <row r="58" spans="1:7" s="659" customFormat="1" ht="20.100000000000001" customHeight="1" x14ac:dyDescent="0.25">
      <c r="A58" s="1073"/>
      <c r="B58" s="1073"/>
      <c r="C58" s="1073"/>
      <c r="D58" s="1073"/>
      <c r="E58" s="1073"/>
      <c r="F58" s="1073"/>
      <c r="G58" s="1073"/>
    </row>
    <row r="59" spans="1:7" s="659" customFormat="1" ht="16.5" customHeight="1" x14ac:dyDescent="0.25">
      <c r="A59" s="1073"/>
      <c r="B59" s="1073"/>
      <c r="C59" s="1073"/>
      <c r="D59" s="1073"/>
      <c r="E59" s="1073"/>
      <c r="F59" s="1073"/>
      <c r="G59" s="1073"/>
    </row>
    <row r="60" spans="1:7" s="659" customFormat="1" ht="20.100000000000001" customHeight="1" x14ac:dyDescent="0.25">
      <c r="A60" s="1073" t="s">
        <v>367</v>
      </c>
      <c r="B60" s="1073"/>
      <c r="C60" s="1073"/>
      <c r="D60" s="1073"/>
      <c r="E60" s="1073"/>
      <c r="F60" s="1073"/>
      <c r="G60" s="1073"/>
    </row>
    <row r="61" spans="1:7" s="659" customFormat="1" ht="10.5" customHeight="1" x14ac:dyDescent="0.25">
      <c r="A61" s="1073"/>
      <c r="B61" s="1073"/>
      <c r="C61" s="1073"/>
      <c r="D61" s="1073"/>
      <c r="E61" s="1073"/>
      <c r="F61" s="1073"/>
      <c r="G61" s="1073"/>
    </row>
    <row r="62" spans="1:7" s="659" customFormat="1" ht="20.100000000000001" customHeight="1" x14ac:dyDescent="0.25">
      <c r="A62" s="1073"/>
      <c r="B62" s="1073"/>
      <c r="C62" s="1073"/>
      <c r="D62" s="1073"/>
      <c r="E62" s="1073"/>
      <c r="F62" s="1073"/>
      <c r="G62" s="1073"/>
    </row>
    <row r="63" spans="1:7" s="659" customFormat="1" ht="20.100000000000001" customHeight="1" x14ac:dyDescent="0.25">
      <c r="A63" s="1073"/>
      <c r="B63" s="1073"/>
      <c r="C63" s="1073"/>
      <c r="D63" s="1073"/>
      <c r="E63" s="1073"/>
      <c r="F63" s="1073"/>
      <c r="G63" s="1073"/>
    </row>
    <row r="64" spans="1:7" s="659" customFormat="1" ht="15" customHeight="1" x14ac:dyDescent="0.25">
      <c r="A64" s="1073"/>
      <c r="B64" s="1073"/>
      <c r="C64" s="1073"/>
      <c r="D64" s="1073"/>
      <c r="E64" s="1073"/>
      <c r="F64" s="1073"/>
      <c r="G64" s="1073"/>
    </row>
    <row r="65" spans="1:7" s="659" customFormat="1" ht="20.100000000000001" customHeight="1" x14ac:dyDescent="0.25">
      <c r="A65" s="1073" t="s">
        <v>368</v>
      </c>
      <c r="B65" s="1076"/>
      <c r="C65" s="1076"/>
      <c r="D65" s="1076"/>
      <c r="E65" s="1076"/>
      <c r="F65" s="1076"/>
      <c r="G65" s="1076"/>
    </row>
    <row r="66" spans="1:7" s="659" customFormat="1" ht="20.100000000000001" customHeight="1" x14ac:dyDescent="0.25">
      <c r="A66" s="1076"/>
      <c r="B66" s="1076"/>
      <c r="C66" s="1076"/>
      <c r="D66" s="1076"/>
      <c r="E66" s="1076"/>
      <c r="F66" s="1076"/>
      <c r="G66" s="1076"/>
    </row>
    <row r="67" spans="1:7" s="659" customFormat="1" ht="27.75" customHeight="1" x14ac:dyDescent="0.25">
      <c r="A67" s="1076"/>
      <c r="B67" s="1076"/>
      <c r="C67" s="1076"/>
      <c r="D67" s="1076"/>
      <c r="E67" s="1076"/>
      <c r="F67" s="1076"/>
      <c r="G67" s="1076"/>
    </row>
    <row r="68" spans="1:7" s="659" customFormat="1" ht="20.100000000000001" customHeight="1" x14ac:dyDescent="0.25">
      <c r="A68" s="1073" t="s">
        <v>369</v>
      </c>
      <c r="B68" s="1076"/>
      <c r="C68" s="1076"/>
      <c r="D68" s="1076"/>
      <c r="E68" s="1076"/>
      <c r="F68" s="1076"/>
      <c r="G68" s="1076"/>
    </row>
    <row r="69" spans="1:7" s="659" customFormat="1" ht="20.100000000000001" customHeight="1" x14ac:dyDescent="0.25">
      <c r="A69" s="1076"/>
      <c r="B69" s="1076"/>
      <c r="C69" s="1076"/>
      <c r="D69" s="1076"/>
      <c r="E69" s="1076"/>
      <c r="F69" s="1076"/>
      <c r="G69" s="1076"/>
    </row>
    <row r="70" spans="1:7" s="659" customFormat="1" ht="20.100000000000001" customHeight="1" x14ac:dyDescent="0.25">
      <c r="A70" s="1076"/>
      <c r="B70" s="1076"/>
      <c r="C70" s="1076"/>
      <c r="D70" s="1076"/>
      <c r="E70" s="1076"/>
      <c r="F70" s="1076"/>
      <c r="G70" s="1076"/>
    </row>
    <row r="71" spans="1:7" s="659" customFormat="1" ht="8.25" customHeight="1" x14ac:dyDescent="0.25">
      <c r="A71" s="1076"/>
      <c r="B71" s="1076"/>
      <c r="C71" s="1076"/>
      <c r="D71" s="1076"/>
      <c r="E71" s="1076"/>
      <c r="F71" s="1076"/>
      <c r="G71" s="1076"/>
    </row>
    <row r="72" spans="1:7" s="659" customFormat="1" x14ac:dyDescent="0.25">
      <c r="A72" s="661"/>
      <c r="B72" s="661"/>
      <c r="C72" s="661"/>
      <c r="D72" s="661"/>
      <c r="E72" s="661"/>
      <c r="F72" s="661"/>
      <c r="G72" s="661"/>
    </row>
    <row r="73" spans="1:7" s="659" customFormat="1" ht="20.100000000000001" customHeight="1" x14ac:dyDescent="0.25">
      <c r="A73" s="663" t="s">
        <v>370</v>
      </c>
      <c r="B73" s="661"/>
      <c r="C73" s="661"/>
      <c r="D73" s="661"/>
      <c r="E73" s="661"/>
      <c r="F73" s="661"/>
      <c r="G73" s="661"/>
    </row>
    <row r="74" spans="1:7" s="659" customFormat="1" ht="20.100000000000001" customHeight="1" x14ac:dyDescent="0.25">
      <c r="A74" s="1073" t="s">
        <v>371</v>
      </c>
      <c r="B74" s="1073"/>
      <c r="C74" s="1073"/>
      <c r="D74" s="1073"/>
      <c r="E74" s="1073"/>
      <c r="F74" s="1073"/>
      <c r="G74" s="1073"/>
    </row>
    <row r="75" spans="1:7" s="659" customFormat="1" ht="20.100000000000001" customHeight="1" x14ac:dyDescent="0.25">
      <c r="A75" s="1073"/>
      <c r="B75" s="1073"/>
      <c r="C75" s="1073"/>
      <c r="D75" s="1073"/>
      <c r="E75" s="1073"/>
      <c r="F75" s="1073"/>
      <c r="G75" s="1073"/>
    </row>
    <row r="76" spans="1:7" s="659" customFormat="1" ht="20.100000000000001" customHeight="1" x14ac:dyDescent="0.25">
      <c r="A76" s="1076"/>
      <c r="B76" s="1076"/>
      <c r="C76" s="1076"/>
      <c r="D76" s="1076"/>
      <c r="E76" s="1076"/>
      <c r="F76" s="1076"/>
      <c r="G76" s="1076"/>
    </row>
    <row r="77" spans="1:7" s="659" customFormat="1" ht="20.100000000000001" customHeight="1" x14ac:dyDescent="0.25">
      <c r="A77" s="663" t="s">
        <v>372</v>
      </c>
      <c r="B77" s="661"/>
      <c r="C77" s="661"/>
      <c r="D77" s="661"/>
      <c r="E77" s="661"/>
      <c r="F77" s="661"/>
      <c r="G77" s="661"/>
    </row>
    <row r="78" spans="1:7" s="659" customFormat="1" ht="20.100000000000001" customHeight="1" x14ac:dyDescent="0.25">
      <c r="A78" s="1073" t="s">
        <v>373</v>
      </c>
      <c r="B78" s="1073"/>
      <c r="C78" s="1073"/>
      <c r="D78" s="1073"/>
      <c r="E78" s="1073"/>
      <c r="F78" s="1073"/>
      <c r="G78" s="1073"/>
    </row>
    <row r="79" spans="1:7" s="659" customFormat="1" ht="20.100000000000001" customHeight="1" x14ac:dyDescent="0.25">
      <c r="A79" s="661" t="s">
        <v>374</v>
      </c>
      <c r="B79" s="664"/>
      <c r="C79" s="664"/>
      <c r="D79" s="664"/>
      <c r="E79" s="664"/>
      <c r="F79" s="664"/>
      <c r="G79" s="664"/>
    </row>
    <row r="80" spans="1:7" s="659" customFormat="1" ht="20.100000000000001" customHeight="1" x14ac:dyDescent="0.25">
      <c r="A80" s="665" t="s">
        <v>375</v>
      </c>
      <c r="B80" s="661"/>
      <c r="C80" s="661"/>
      <c r="D80" s="661"/>
      <c r="E80" s="1077" t="s">
        <v>376</v>
      </c>
      <c r="F80" s="1077"/>
      <c r="G80" s="666">
        <f ca="1">TODAY()</f>
        <v>45814</v>
      </c>
    </row>
    <row r="81" spans="1:7" s="659" customFormat="1" ht="20.100000000000001" customHeight="1" x14ac:dyDescent="0.25">
      <c r="A81" s="667"/>
      <c r="B81" s="667"/>
      <c r="C81" s="667"/>
      <c r="D81" s="667"/>
      <c r="E81" s="667"/>
      <c r="F81" s="667"/>
      <c r="G81" s="667"/>
    </row>
    <row r="82" spans="1:7" s="659" customFormat="1" ht="20.100000000000001" customHeight="1" x14ac:dyDescent="0.25">
      <c r="A82" s="667"/>
      <c r="B82" s="667"/>
      <c r="C82" s="667"/>
      <c r="D82" s="667"/>
      <c r="E82" s="667"/>
      <c r="F82" s="667"/>
      <c r="G82" s="667"/>
    </row>
    <row r="83" spans="1:7" s="659" customFormat="1" ht="20.100000000000001" customHeight="1" x14ac:dyDescent="0.25">
      <c r="A83" s="668"/>
      <c r="B83" s="668"/>
      <c r="C83" s="668"/>
      <c r="D83" s="668"/>
      <c r="E83" s="668"/>
      <c r="F83" s="668"/>
      <c r="G83" s="668"/>
    </row>
  </sheetData>
  <sheetProtection algorithmName="SHA-512" hashValue="SSF2qVajMaBq4p7vhVnH6z+JgFJWVIzRO3ZSjYSZc/7uTNOJEEn8Olb9wP1vdzL510kq4+FK6TOp5swgGvphzA==" saltValue="KLu0w3Hg71xnsBvOHVu7fA==" spinCount="100000" sheet="1" objects="1" scenarios="1"/>
  <mergeCells count="27">
    <mergeCell ref="A74:G76"/>
    <mergeCell ref="A78:G78"/>
    <mergeCell ref="E80:F80"/>
    <mergeCell ref="A51:G53"/>
    <mergeCell ref="A54:G55"/>
    <mergeCell ref="A56:G59"/>
    <mergeCell ref="A60:G64"/>
    <mergeCell ref="A65:G67"/>
    <mergeCell ref="A68:G71"/>
    <mergeCell ref="A49:G50"/>
    <mergeCell ref="A12:G12"/>
    <mergeCell ref="A13:G14"/>
    <mergeCell ref="A15:G16"/>
    <mergeCell ref="A17:G18"/>
    <mergeCell ref="A22:G23"/>
    <mergeCell ref="A24:G26"/>
    <mergeCell ref="A27:G30"/>
    <mergeCell ref="A31:G34"/>
    <mergeCell ref="A37:G38"/>
    <mergeCell ref="A44:G45"/>
    <mergeCell ref="A46:G48"/>
    <mergeCell ref="A10:G10"/>
    <mergeCell ref="A1:G3"/>
    <mergeCell ref="A5:G5"/>
    <mergeCell ref="A6:G7"/>
    <mergeCell ref="A8:G8"/>
    <mergeCell ref="A9:G9"/>
  </mergeCells>
  <hyperlinks>
    <hyperlink ref="A10" r:id="rId1" xr:uid="{00000000-0004-0000-0600-000000000000}"/>
    <hyperlink ref="A9" r:id="rId2" xr:uid="{00000000-0004-0000-0600-000001000000}"/>
    <hyperlink ref="A80" r:id="rId3" xr:uid="{00000000-0004-0000-0600-000002000000}"/>
  </hyperlinks>
  <pageMargins left="0.78740157480314965" right="0.78740157480314965" top="0.78740157480314965" bottom="0.98425196850393704" header="0.51181102362204722" footer="0.51181102362204722"/>
  <pageSetup paperSize="9" orientation="portrait" r:id="rId4"/>
  <headerFooter alignWithMargins="0">
    <oddFooter>&amp;CSeite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Adresse + Ergebnis </vt:lpstr>
      <vt:lpstr>Rindvieh, Schweine, Geflügel</vt:lpstr>
      <vt:lpstr>Diverse Tiere</vt:lpstr>
      <vt:lpstr>Abwasser, Hofdüngerlager</vt:lpstr>
      <vt:lpstr>Abwasser landwirt. Nebenerwerb</vt:lpstr>
      <vt:lpstr>Grundlagen GRUD</vt:lpstr>
      <vt:lpstr>Hinweise Kanton Aargau</vt:lpstr>
      <vt:lpstr>'Abwasser landwirt. Nebenerwerb'!Druckbereich</vt:lpstr>
      <vt:lpstr>'Abwasser, Hofdüngerlager'!Druckbereich</vt:lpstr>
      <vt:lpstr>'Adresse + Ergebnis '!Druckbereich</vt:lpstr>
      <vt:lpstr>'Diverse Tiere'!Druckbereich</vt:lpstr>
      <vt:lpstr>'Hinweise Kanton Aargau'!Druckbereich</vt:lpstr>
      <vt:lpstr>'Rindvieh, Schweine, Geflügel'!Druckbereich</vt:lpstr>
      <vt:lpstr>'Abwasser, Hofdüngerlager'!Print_Area</vt:lpstr>
      <vt:lpstr>'Adresse + Ergebnis '!Print_Area</vt:lpstr>
      <vt:lpstr>'Diverse Tiere'!Print_Area</vt:lpstr>
      <vt:lpstr>'Grundlagen GRUD'!Print_Area</vt:lpstr>
      <vt:lpstr>'Rindvieh, Schweine, Geflügel'!Print_Area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Tanner LWAG;stefan.gebert@ag.ch</dc:creator>
  <cp:lastModifiedBy>Gebert Stefan  DFRLWAG</cp:lastModifiedBy>
  <cp:lastPrinted>2025-06-06T12:48:56Z</cp:lastPrinted>
  <dcterms:created xsi:type="dcterms:W3CDTF">1999-10-12T13:55:10Z</dcterms:created>
  <dcterms:modified xsi:type="dcterms:W3CDTF">2025-06-06T13:09:03Z</dcterms:modified>
</cp:coreProperties>
</file>