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Statistik\Publikationen\18_Steuern_juristischePersonen\02_Tabellen\2020\"/>
    </mc:Choice>
  </mc:AlternateContent>
  <bookViews>
    <workbookView xWindow="0" yWindow="0" windowWidth="13125" windowHeight="6105" tabRatio="930" activeTab="26"/>
  </bookViews>
  <sheets>
    <sheet name="Inhaltsverzeichnis" sheetId="1" r:id="rId1"/>
    <sheet name="T1" sheetId="2" r:id="rId2"/>
    <sheet name="T2" sheetId="3" r:id="rId3"/>
    <sheet name="T3" sheetId="4" r:id="rId4"/>
    <sheet name="T4" sheetId="5" r:id="rId5"/>
    <sheet name="T5a" sheetId="6" r:id="rId6"/>
    <sheet name="T5b" sheetId="7" r:id="rId7"/>
    <sheet name="T6" sheetId="8" r:id="rId8"/>
    <sheet name="T7" sheetId="9" r:id="rId9"/>
    <sheet name="T8" sheetId="10" r:id="rId10"/>
    <sheet name="T9" sheetId="11" r:id="rId11"/>
    <sheet name="T10a" sheetId="12" r:id="rId12"/>
    <sheet name="T10b" sheetId="13" r:id="rId13"/>
    <sheet name="T10c" sheetId="14" r:id="rId14"/>
    <sheet name="T10d" sheetId="15" r:id="rId15"/>
    <sheet name="T10e" sheetId="16" r:id="rId16"/>
    <sheet name="T10f" sheetId="17" r:id="rId17"/>
    <sheet name="T11" sheetId="18" r:id="rId18"/>
    <sheet name="T12" sheetId="19" r:id="rId19"/>
    <sheet name="T13" sheetId="20" r:id="rId20"/>
    <sheet name="T14" sheetId="21" r:id="rId21"/>
    <sheet name="T15" sheetId="22" r:id="rId22"/>
    <sheet name="T16" sheetId="23" r:id="rId23"/>
    <sheet name="T17a" sheetId="24" r:id="rId24"/>
    <sheet name="T17b" sheetId="25" r:id="rId25"/>
    <sheet name="Gemeindekarte" sheetId="26" r:id="rId26"/>
    <sheet name="Erläuterungen" sheetId="27" r:id="rId27"/>
    <sheet name="Agglomerationsgemeinden" sheetId="28" r:id="rId28"/>
    <sheet name="Regionalplanungsverbände" sheetId="29" r:id="rId29"/>
  </sheets>
  <calcPr calcId="162913"/>
</workbook>
</file>

<file path=xl/calcChain.xml><?xml version="1.0" encoding="utf-8"?>
<calcChain xmlns="http://schemas.openxmlformats.org/spreadsheetml/2006/main">
  <c r="J8" i="3" l="1"/>
  <c r="J23" i="20" l="1"/>
  <c r="J14" i="20"/>
  <c r="D52" i="1" l="1"/>
  <c r="D32" i="1"/>
  <c r="D29" i="1"/>
  <c r="D28" i="1"/>
  <c r="D27" i="1"/>
  <c r="D26" i="1"/>
  <c r="D25" i="1"/>
  <c r="D24" i="1"/>
  <c r="D23" i="1"/>
  <c r="D22" i="1"/>
  <c r="D53" i="1"/>
  <c r="D46" i="1"/>
  <c r="D37" i="1"/>
  <c r="D36" i="1"/>
  <c r="D35" i="1"/>
  <c r="D34" i="1"/>
  <c r="D33" i="1"/>
  <c r="J26" i="20" l="1"/>
  <c r="D26" i="20"/>
  <c r="E26" i="20"/>
  <c r="F26" i="20"/>
  <c r="G26" i="20"/>
  <c r="H26" i="20"/>
  <c r="I26" i="20"/>
  <c r="C26" i="20"/>
  <c r="B59" i="1" l="1"/>
  <c r="B58" i="1"/>
  <c r="B56" i="1"/>
  <c r="D54" i="1"/>
  <c r="D49" i="1"/>
  <c r="D43" i="1"/>
  <c r="D42" i="1"/>
  <c r="D41" i="1"/>
  <c r="D40" i="1"/>
  <c r="D19" i="1"/>
  <c r="D18" i="1"/>
</calcChain>
</file>

<file path=xl/sharedStrings.xml><?xml version="1.0" encoding="utf-8"?>
<sst xmlns="http://schemas.openxmlformats.org/spreadsheetml/2006/main" count="2575" uniqueCount="956">
  <si>
    <t>Steuerstatistik 2020 – Juristische Personen</t>
  </si>
  <si>
    <t>Reihe stat.kurzinfo Nr. 130 | Juni 2023</t>
  </si>
  <si>
    <t>Quelle: Kanton Aargau, Steueramt</t>
  </si>
  <si>
    <t>© Statistik Aargau</t>
  </si>
  <si>
    <t>Tabellenverzeichnis</t>
  </si>
  <si>
    <t>Tabelle 1: Steuerpflichtige, Steuerfaktoren und Steuern nach Besteuerungsart, 2001 – 2020</t>
  </si>
  <si>
    <t>Tabelle 2: Steuerpflichtige, Steuerfaktoren und Steuern nach Rechtsform, 2020</t>
  </si>
  <si>
    <t>Pflichtige, Steuerfaktoren und Steuern der juristischen Personen</t>
  </si>
  <si>
    <t>Tabelle 1:</t>
  </si>
  <si>
    <t/>
  </si>
  <si>
    <t>Tabelle 2:</t>
  </si>
  <si>
    <t>Juristische Personen (ohne Vereine und Stiftungen)</t>
  </si>
  <si>
    <t>Regionale Aspekte der juristischen Personen (ohne Vereine und Stiftungen)</t>
  </si>
  <si>
    <t>Vereine und Stiftungen</t>
  </si>
  <si>
    <t>Steuermass der juristischen Personen</t>
  </si>
  <si>
    <t>Gemeindetabellen</t>
  </si>
  <si>
    <t>Erläuterungen</t>
  </si>
  <si>
    <t>Aargauer Agglomerationsgemeinden</t>
  </si>
  <si>
    <t>Gebiete der Regionalplanungsverbände, per 1.1.2020</t>
  </si>
  <si>
    <t>Jahr</t>
  </si>
  <si>
    <t>Pflichtige</t>
  </si>
  <si>
    <t>in 1'000 Franken</t>
  </si>
  <si>
    <t>Rein-
gewinn</t>
  </si>
  <si>
    <t>Eigen-
kapital</t>
  </si>
  <si>
    <t>Gewinn-
steuer</t>
  </si>
  <si>
    <t>Kapital-
steuer</t>
  </si>
  <si>
    <t>Kantons-
steuer</t>
  </si>
  <si>
    <t>Total</t>
  </si>
  <si>
    <t>Rechtsform</t>
  </si>
  <si>
    <t>Reingewinn</t>
  </si>
  <si>
    <t>Eigenkapital</t>
  </si>
  <si>
    <t>Gewinnsteuer</t>
  </si>
  <si>
    <t>Kapitalsteuer</t>
  </si>
  <si>
    <t>absolut</t>
  </si>
  <si>
    <t>in Prozent</t>
  </si>
  <si>
    <t>in 1'000 Fr.</t>
  </si>
  <si>
    <t>Aktiengesellschaften</t>
  </si>
  <si>
    <t>42,9</t>
  </si>
  <si>
    <t>83,4</t>
  </si>
  <si>
    <t>80,1</t>
  </si>
  <si>
    <t>85,0</t>
  </si>
  <si>
    <t>62,4</t>
  </si>
  <si>
    <t>GmbH</t>
  </si>
  <si>
    <t>41,1</t>
  </si>
  <si>
    <t>12,8</t>
  </si>
  <si>
    <t>10,5</t>
  </si>
  <si>
    <t>11,5</t>
  </si>
  <si>
    <t>30,6</t>
  </si>
  <si>
    <t>Genossenschaften</t>
  </si>
  <si>
    <t>1,5</t>
  </si>
  <si>
    <t>2,7</t>
  </si>
  <si>
    <t>5,5</t>
  </si>
  <si>
    <t>2,8</t>
  </si>
  <si>
    <t>0,6</t>
  </si>
  <si>
    <t>14,4</t>
  </si>
  <si>
    <t>1,2</t>
  </si>
  <si>
    <t>4,0</t>
  </si>
  <si>
    <t>0,8</t>
  </si>
  <si>
    <t>6,4</t>
  </si>
  <si>
    <t>100,0</t>
  </si>
  <si>
    <t>Eigenkapital
in 1'000 Fr.</t>
  </si>
  <si>
    <t>Kapitalsteuer
in 1'000 Fr.</t>
  </si>
  <si>
    <t>Kantonssteuer
in 1'000 Fr.</t>
  </si>
  <si>
    <t>Anzahl</t>
  </si>
  <si>
    <r>
      <t>nur zum niedrigen Satz</t>
    </r>
    <r>
      <rPr>
        <vertAlign val="superscript"/>
        <sz val="10"/>
        <rFont val="Arial"/>
      </rPr>
      <t>1</t>
    </r>
    <r>
      <rPr>
        <sz val="10"/>
        <color rgb="FF000000"/>
        <rFont val="Arial"/>
      </rPr>
      <t/>
    </r>
  </si>
  <si>
    <t>Total
in 1'000 Fr.</t>
  </si>
  <si>
    <t>Total
in 1'000 Fr,</t>
  </si>
  <si>
    <t>88,3</t>
  </si>
  <si>
    <t>38,9</t>
  </si>
  <si>
    <t>28,8</t>
  </si>
  <si>
    <t>90,4</t>
  </si>
  <si>
    <t>41,9</t>
  </si>
  <si>
    <t>31,5</t>
  </si>
  <si>
    <t>90,2</t>
  </si>
  <si>
    <t>38,5</t>
  </si>
  <si>
    <t>28,5</t>
  </si>
  <si>
    <t>90,0</t>
  </si>
  <si>
    <t>36,0</t>
  </si>
  <si>
    <t>26,4</t>
  </si>
  <si>
    <t>89,2</t>
  </si>
  <si>
    <t>31,7</t>
  </si>
  <si>
    <t>22,8</t>
  </si>
  <si>
    <t>29,2</t>
  </si>
  <si>
    <t>20,8</t>
  </si>
  <si>
    <t>86,8</t>
  </si>
  <si>
    <t>28,1</t>
  </si>
  <si>
    <t>19,9</t>
  </si>
  <si>
    <t>86,9</t>
  </si>
  <si>
    <t>29,9</t>
  </si>
  <si>
    <t>21,3</t>
  </si>
  <si>
    <t>87,7</t>
  </si>
  <si>
    <t>13,2</t>
  </si>
  <si>
    <t>9,2</t>
  </si>
  <si>
    <t>15,3</t>
  </si>
  <si>
    <t>10,7</t>
  </si>
  <si>
    <t>86,5</t>
  </si>
  <si>
    <t>14,7</t>
  </si>
  <si>
    <t>10,3</t>
  </si>
  <si>
    <t>86,1</t>
  </si>
  <si>
    <t>16,8</t>
  </si>
  <si>
    <t>11,9</t>
  </si>
  <si>
    <t>86,0</t>
  </si>
  <si>
    <t>15,9</t>
  </si>
  <si>
    <t>11,2</t>
  </si>
  <si>
    <t>11,8</t>
  </si>
  <si>
    <t>19,1</t>
  </si>
  <si>
    <t>13,6</t>
  </si>
  <si>
    <t>90,1</t>
  </si>
  <si>
    <t>24,8</t>
  </si>
  <si>
    <t>17,6</t>
  </si>
  <si>
    <t>24,3</t>
  </si>
  <si>
    <t>17,2</t>
  </si>
  <si>
    <t>24,5</t>
  </si>
  <si>
    <t>17,3</t>
  </si>
  <si>
    <t>90,5</t>
  </si>
  <si>
    <t>24,9</t>
  </si>
  <si>
    <t>17,7</t>
  </si>
  <si>
    <t>89,9</t>
  </si>
  <si>
    <t>27,2</t>
  </si>
  <si>
    <t>19,5</t>
  </si>
  <si>
    <t>Renditestufe,
in Prozent</t>
  </si>
  <si>
    <t>In 1'000 Franken</t>
  </si>
  <si>
    <t>Kantonssteuer</t>
  </si>
  <si>
    <t>0</t>
  </si>
  <si>
    <t>50,1</t>
  </si>
  <si>
    <t>0.1 –  0.9</t>
  </si>
  <si>
    <t>3,3</t>
  </si>
  <si>
    <t>01  –  1.9</t>
  </si>
  <si>
    <t>02  –  2.9</t>
  </si>
  <si>
    <t>2,4</t>
  </si>
  <si>
    <t>03  –  3.9</t>
  </si>
  <si>
    <t>1,9</t>
  </si>
  <si>
    <t>04  –  4.9</t>
  </si>
  <si>
    <t>1,8</t>
  </si>
  <si>
    <t>05  –  5.9</t>
  </si>
  <si>
    <t>2,1</t>
  </si>
  <si>
    <t>06  –  6.9</t>
  </si>
  <si>
    <t>1,6</t>
  </si>
  <si>
    <t>07  –  7.9</t>
  </si>
  <si>
    <t>1,4</t>
  </si>
  <si>
    <t>08  –  8.9</t>
  </si>
  <si>
    <t>1,3</t>
  </si>
  <si>
    <t>09  –  9.9</t>
  </si>
  <si>
    <t>10 – 11.9</t>
  </si>
  <si>
    <t>2,3</t>
  </si>
  <si>
    <t>12 – 13.9</t>
  </si>
  <si>
    <t>2,0</t>
  </si>
  <si>
    <t>14 – 15.9</t>
  </si>
  <si>
    <t>16 – 17.9</t>
  </si>
  <si>
    <t>18 – 19.9</t>
  </si>
  <si>
    <t>20 – 21.9</t>
  </si>
  <si>
    <t>22 – 24.9</t>
  </si>
  <si>
    <t>1,7</t>
  </si>
  <si>
    <t>25 – 29.9</t>
  </si>
  <si>
    <t>30 – 39.9</t>
  </si>
  <si>
    <t>3,7</t>
  </si>
  <si>
    <t>40 – 49.9</t>
  </si>
  <si>
    <t>2,5</t>
  </si>
  <si>
    <t>50 – 59.9</t>
  </si>
  <si>
    <t>60 – 69.9</t>
  </si>
  <si>
    <t>70 – 79.9</t>
  </si>
  <si>
    <t>1,0</t>
  </si>
  <si>
    <t>80 – 89.9</t>
  </si>
  <si>
    <t>90+</t>
  </si>
  <si>
    <t>4,4</t>
  </si>
  <si>
    <t>Sektor / Abschnitt</t>
  </si>
  <si>
    <t>In Millionen Franken</t>
  </si>
  <si>
    <t>In Prozent</t>
  </si>
  <si>
    <t>Land- u. Forstwirtschaft, Fischerei</t>
  </si>
  <si>
    <t>0,0</t>
  </si>
  <si>
    <t>0,7</t>
  </si>
  <si>
    <t>0,2</t>
  </si>
  <si>
    <t>Bergbau</t>
  </si>
  <si>
    <t>0,3</t>
  </si>
  <si>
    <t>0,4</t>
  </si>
  <si>
    <t>73,0</t>
  </si>
  <si>
    <t>9,0</t>
  </si>
  <si>
    <t>14,8</t>
  </si>
  <si>
    <t>23,9</t>
  </si>
  <si>
    <t>Energieversorgung</t>
  </si>
  <si>
    <t>14,0</t>
  </si>
  <si>
    <t>4,5</t>
  </si>
  <si>
    <t>4,9</t>
  </si>
  <si>
    <t>Wasserversorgung</t>
  </si>
  <si>
    <t>0,5</t>
  </si>
  <si>
    <t>Baugewerbe</t>
  </si>
  <si>
    <t>11,7</t>
  </si>
  <si>
    <t>6,6</t>
  </si>
  <si>
    <t>5,9</t>
  </si>
  <si>
    <t>5,6</t>
  </si>
  <si>
    <t>5,0</t>
  </si>
  <si>
    <t>22,0</t>
  </si>
  <si>
    <t>Handel</t>
  </si>
  <si>
    <t>18,4</t>
  </si>
  <si>
    <t>21,8</t>
  </si>
  <si>
    <t>Verkehr u. Lagerei</t>
  </si>
  <si>
    <t>98,0</t>
  </si>
  <si>
    <t>2,6</t>
  </si>
  <si>
    <t>Gastgewerbe, Beherbergung</t>
  </si>
  <si>
    <t>3,4</t>
  </si>
  <si>
    <t>Information, Kommunikation</t>
  </si>
  <si>
    <t>10,0</t>
  </si>
  <si>
    <t>3,5</t>
  </si>
  <si>
    <t>3,6</t>
  </si>
  <si>
    <t>Finanz. u. Versicherungsdienstl.</t>
  </si>
  <si>
    <t>27,0</t>
  </si>
  <si>
    <t>5,8</t>
  </si>
  <si>
    <t>8,9</t>
  </si>
  <si>
    <t>25,3</t>
  </si>
  <si>
    <t>9,4</t>
  </si>
  <si>
    <t>Grundstück- u. Wohnungswesen</t>
  </si>
  <si>
    <t>13,8</t>
  </si>
  <si>
    <t>14,3</t>
  </si>
  <si>
    <t>12,2</t>
  </si>
  <si>
    <t>13,4</t>
  </si>
  <si>
    <t>Wissenschaftl. u. techn. Dienstl.</t>
  </si>
  <si>
    <t>3,0</t>
  </si>
  <si>
    <t>16,2</t>
  </si>
  <si>
    <t>6,9</t>
  </si>
  <si>
    <t>8,4</t>
  </si>
  <si>
    <t>6,3</t>
  </si>
  <si>
    <t>Gesundheitswesen</t>
  </si>
  <si>
    <t>7,0</t>
  </si>
  <si>
    <t>0,9</t>
  </si>
  <si>
    <t>übrige Dienstl.</t>
  </si>
  <si>
    <t>8,8</t>
  </si>
  <si>
    <t>6,0</t>
  </si>
  <si>
    <t>2,9</t>
  </si>
  <si>
    <t>77,3</t>
  </si>
  <si>
    <t>63,8</t>
  </si>
  <si>
    <t>68,3</t>
  </si>
  <si>
    <t>62,9</t>
  </si>
  <si>
    <t>Sektor / Abschnitt / Abteilung</t>
  </si>
  <si>
    <t>insgesamt</t>
  </si>
  <si>
    <r>
      <t>nur zum
tiefen Satz</t>
    </r>
    <r>
      <rPr>
        <vertAlign val="superscript"/>
        <sz val="10"/>
        <rFont val="Arial"/>
      </rPr>
      <t>1</t>
    </r>
    <r>
      <rPr>
        <sz val="10"/>
        <color rgb="FF000000"/>
        <rFont val="Arial"/>
      </rPr>
      <t/>
    </r>
  </si>
  <si>
    <r>
      <t>Tiefer Satz</t>
    </r>
    <r>
      <rPr>
        <vertAlign val="superscript"/>
        <sz val="10"/>
        <rFont val="Arial"/>
      </rPr>
      <t>1</t>
    </r>
    <r>
      <rPr>
        <sz val="10"/>
        <color rgb="FF000000"/>
        <rFont val="Arial"/>
      </rPr>
      <t/>
    </r>
  </si>
  <si>
    <r>
      <t>Hoher Satz</t>
    </r>
    <r>
      <rPr>
        <vertAlign val="superscript"/>
        <sz val="10"/>
        <rFont val="Arial"/>
      </rPr>
      <t>1</t>
    </r>
    <r>
      <rPr>
        <sz val="10"/>
        <color rgb="FF000000"/>
        <rFont val="Arial"/>
      </rPr>
      <t/>
    </r>
  </si>
  <si>
    <t>72,8</t>
  </si>
  <si>
    <t>1</t>
  </si>
  <si>
    <t>70,8</t>
  </si>
  <si>
    <t>A</t>
  </si>
  <si>
    <t>2</t>
  </si>
  <si>
    <t>20,9</t>
  </si>
  <si>
    <t>79,1</t>
  </si>
  <si>
    <t>B</t>
  </si>
  <si>
    <t>28,0</t>
  </si>
  <si>
    <t>72,0</t>
  </si>
  <si>
    <t>C</t>
  </si>
  <si>
    <t>14,2</t>
  </si>
  <si>
    <t>85,8</t>
  </si>
  <si>
    <t>35,3</t>
  </si>
  <si>
    <t>64,7</t>
  </si>
  <si>
    <t>91,1</t>
  </si>
  <si>
    <t>98,8</t>
  </si>
  <si>
    <t>14,5</t>
  </si>
  <si>
    <t>85,5</t>
  </si>
  <si>
    <t>8,5</t>
  </si>
  <si>
    <t>91,5</t>
  </si>
  <si>
    <t>84,7</t>
  </si>
  <si>
    <t>D</t>
  </si>
  <si>
    <t>7,6</t>
  </si>
  <si>
    <t>92,4</t>
  </si>
  <si>
    <t>E</t>
  </si>
  <si>
    <t>32,3</t>
  </si>
  <si>
    <t>67,7</t>
  </si>
  <si>
    <t>F</t>
  </si>
  <si>
    <t>52,2</t>
  </si>
  <si>
    <t>47,8</t>
  </si>
  <si>
    <t>30,7</t>
  </si>
  <si>
    <t>69,3</t>
  </si>
  <si>
    <t>G</t>
  </si>
  <si>
    <t>25,2</t>
  </si>
  <si>
    <t>74,8</t>
  </si>
  <si>
    <t>41,6</t>
  </si>
  <si>
    <t>58,4</t>
  </si>
  <si>
    <t>78,2</t>
  </si>
  <si>
    <t>75,2</t>
  </si>
  <si>
    <t>H</t>
  </si>
  <si>
    <t>I</t>
  </si>
  <si>
    <t>76,9</t>
  </si>
  <si>
    <t>23,1</t>
  </si>
  <si>
    <t>J</t>
  </si>
  <si>
    <t>K</t>
  </si>
  <si>
    <t>10,8</t>
  </si>
  <si>
    <t>L</t>
  </si>
  <si>
    <t>36,2</t>
  </si>
  <si>
    <t>M</t>
  </si>
  <si>
    <t>51,9</t>
  </si>
  <si>
    <t>48,1</t>
  </si>
  <si>
    <t>N</t>
  </si>
  <si>
    <t>46,3</t>
  </si>
  <si>
    <t>53,7</t>
  </si>
  <si>
    <t>P</t>
  </si>
  <si>
    <t>60,3</t>
  </si>
  <si>
    <t>39,7</t>
  </si>
  <si>
    <t>Q</t>
  </si>
  <si>
    <t>39,2</t>
  </si>
  <si>
    <t>60,8</t>
  </si>
  <si>
    <t>R</t>
  </si>
  <si>
    <t>41,7</t>
  </si>
  <si>
    <t>58,3</t>
  </si>
  <si>
    <t>64,9</t>
  </si>
  <si>
    <t>35,1</t>
  </si>
  <si>
    <t>Reingewinn-
klasse
in 1'000 Fr.</t>
  </si>
  <si>
    <t>Kantonssteuer 100%</t>
  </si>
  <si>
    <t>38,0</t>
  </si>
  <si>
    <t>1 – 19</t>
  </si>
  <si>
    <t>19,0</t>
  </si>
  <si>
    <t>3,2</t>
  </si>
  <si>
    <t>1,1</t>
  </si>
  <si>
    <t>20 – 99</t>
  </si>
  <si>
    <t>15,8</t>
  </si>
  <si>
    <t>4,1</t>
  </si>
  <si>
    <t>100 – 499</t>
  </si>
  <si>
    <t>10,9</t>
  </si>
  <si>
    <t>17,9</t>
  </si>
  <si>
    <t>11,4</t>
  </si>
  <si>
    <t>13,5</t>
  </si>
  <si>
    <t>500 – 999</t>
  </si>
  <si>
    <t>10,6</t>
  </si>
  <si>
    <t>9,8</t>
  </si>
  <si>
    <t>1'000 – 4'999</t>
  </si>
  <si>
    <t>29,4</t>
  </si>
  <si>
    <t>5'000 – 9'999</t>
  </si>
  <si>
    <t>5,1</t>
  </si>
  <si>
    <t>12,1</t>
  </si>
  <si>
    <t>10'000 +</t>
  </si>
  <si>
    <t>0,1</t>
  </si>
  <si>
    <t>23,7</t>
  </si>
  <si>
    <t>Kantonssteuer 169%</t>
  </si>
  <si>
    <t>91,9</t>
  </si>
  <si>
    <t>4,3</t>
  </si>
  <si>
    <t>10,4</t>
  </si>
  <si>
    <t>31,3</t>
  </si>
  <si>
    <t>26,1</t>
  </si>
  <si>
    <t>Eigenkapital-
klasse
in 1'000 Fr.</t>
  </si>
  <si>
    <t>0 – 99</t>
  </si>
  <si>
    <t>43,4</t>
  </si>
  <si>
    <t>33,1</t>
  </si>
  <si>
    <t>4,7</t>
  </si>
  <si>
    <t>9,1</t>
  </si>
  <si>
    <t>8,7</t>
  </si>
  <si>
    <t>7,3</t>
  </si>
  <si>
    <t>23,8</t>
  </si>
  <si>
    <t>14,6</t>
  </si>
  <si>
    <t>22,1</t>
  </si>
  <si>
    <t>7,4</t>
  </si>
  <si>
    <t>10'000 – 49'999</t>
  </si>
  <si>
    <t>25,1</t>
  </si>
  <si>
    <t>20,0</t>
  </si>
  <si>
    <t>50'000 +</t>
  </si>
  <si>
    <t>18,5</t>
  </si>
  <si>
    <t>48,2</t>
  </si>
  <si>
    <t>21,7</t>
  </si>
  <si>
    <t>3,9</t>
  </si>
  <si>
    <t>21,4</t>
  </si>
  <si>
    <t>7,7</t>
  </si>
  <si>
    <t>23,0</t>
  </si>
  <si>
    <t>7,9</t>
  </si>
  <si>
    <t>20,4</t>
  </si>
  <si>
    <t>42,7</t>
  </si>
  <si>
    <t>Juristische Personen nach Eigenkapitalklasse</t>
  </si>
  <si>
    <t>Reingewinn (in 1'000 Franken) nach Eigenkapitalklasse</t>
  </si>
  <si>
    <t>Hinweis: Aus Datenschutzgründen werden die dargestellten Werte in Klassen mit einer zu kleinen Anzahl Pflichtigen zur unteren Reingewinnklasse dazugerechnet.</t>
  </si>
  <si>
    <t>Eigenkapital (in 1'000 Franken) nach Eigenkapitalklasse</t>
  </si>
  <si>
    <t>Gewinnsteuer (in Franken) nach Eigenkapitalklasse</t>
  </si>
  <si>
    <t>Kapitalsteuer (in Franken) nach Eigenkapitalklasse</t>
  </si>
  <si>
    <t>Einfache Kantonssteuer (in Franken) nach Eigenkapitalklasse</t>
  </si>
  <si>
    <t>Bezirk</t>
  </si>
  <si>
    <t>Einwohner
per 31.12.</t>
  </si>
  <si>
    <t>Kantons-
steuer pro
Einwohner/-in</t>
  </si>
  <si>
    <t>Bezirk Aarau</t>
  </si>
  <si>
    <t>12,5</t>
  </si>
  <si>
    <t>15,7</t>
  </si>
  <si>
    <t>Bezirk Baden</t>
  </si>
  <si>
    <t>24,1</t>
  </si>
  <si>
    <t>32,0</t>
  </si>
  <si>
    <t>Bezirk Bremgarten</t>
  </si>
  <si>
    <t>8,2</t>
  </si>
  <si>
    <t>Bezirk Brugg</t>
  </si>
  <si>
    <t>6,8</t>
  </si>
  <si>
    <t>7,2</t>
  </si>
  <si>
    <t>7,1</t>
  </si>
  <si>
    <t>Bezirk Kulm</t>
  </si>
  <si>
    <t>Bezirk Laufenburg</t>
  </si>
  <si>
    <t>4,8</t>
  </si>
  <si>
    <t>Bezirk Lenzburg</t>
  </si>
  <si>
    <t>9,3</t>
  </si>
  <si>
    <t>Bezirk Muri</t>
  </si>
  <si>
    <t>4,2</t>
  </si>
  <si>
    <t>Bezirk Rheinfelden</t>
  </si>
  <si>
    <t>11,3</t>
  </si>
  <si>
    <t>Bezirk Zofingen</t>
  </si>
  <si>
    <t>9,7</t>
  </si>
  <si>
    <t>Bezirk Zurzach</t>
  </si>
  <si>
    <t>Aarau</t>
  </si>
  <si>
    <t>Baden</t>
  </si>
  <si>
    <t>Bremgarten</t>
  </si>
  <si>
    <t>Brugg</t>
  </si>
  <si>
    <t>Kulm</t>
  </si>
  <si>
    <t>Laufenburg</t>
  </si>
  <si>
    <t>Lenzburg</t>
  </si>
  <si>
    <t>Muri</t>
  </si>
  <si>
    <t>Rheinfelden</t>
  </si>
  <si>
    <t>Zofingen</t>
  </si>
  <si>
    <t>Zurzach</t>
  </si>
  <si>
    <t>Kanton
Aargau</t>
  </si>
  <si>
    <t>Reingewinn, in 1'000 Franken</t>
  </si>
  <si>
    <t>Eigenkapital, in 1'000 Franken</t>
  </si>
  <si>
    <t>Einfache (100%) Kantonssteuer, in 1'000 Franken</t>
  </si>
  <si>
    <t>Reingewinn pro Einwohner/-in, in Franken</t>
  </si>
  <si>
    <t>Eigenkapital pro Einwohner/-in, in Franken</t>
  </si>
  <si>
    <t>Einfache (100%) Kantonssteuer pro Einwohner/-in, in Franken</t>
  </si>
  <si>
    <t>Zentren, Kernstädte,
Agglomerationen</t>
  </si>
  <si>
    <t>Zentren, Kernstädte</t>
  </si>
  <si>
    <t>Wohlen (AG)</t>
  </si>
  <si>
    <t>Olten</t>
  </si>
  <si>
    <t>Zürich</t>
  </si>
  <si>
    <t>Basel</t>
  </si>
  <si>
    <t>Uebrige</t>
  </si>
  <si>
    <t>Bezirk,
Regionalplanungsverband</t>
  </si>
  <si>
    <t>Steuerpflichtige juristische Personen</t>
  </si>
  <si>
    <t>davon steuerpflichtig in ... aargauischen Gemeinden</t>
  </si>
  <si>
    <t>3 – 4</t>
  </si>
  <si>
    <t>5 – 9</t>
  </si>
  <si>
    <t>10 +</t>
  </si>
  <si>
    <t>Bezirke</t>
  </si>
  <si>
    <t>Baden Regio</t>
  </si>
  <si>
    <t>Region Aarau</t>
  </si>
  <si>
    <t>Mutschellen-Reusstal-Kelleramt</t>
  </si>
  <si>
    <t>zofingenregio</t>
  </si>
  <si>
    <t>Fricktal Regio</t>
  </si>
  <si>
    <t>Lebensraum Lenzburg-Seetal</t>
  </si>
  <si>
    <t>Unteres Bünztal</t>
  </si>
  <si>
    <t>Oberes Freiamt</t>
  </si>
  <si>
    <t>Suhrental</t>
  </si>
  <si>
    <t>aargauSüd impuls</t>
  </si>
  <si>
    <t>Zurzibiet Regio</t>
  </si>
  <si>
    <t>Brugg Regio</t>
  </si>
  <si>
    <t>Steuerklasse
in Franken</t>
  </si>
  <si>
    <t>72,1</t>
  </si>
  <si>
    <t>8,3</t>
  </si>
  <si>
    <t>20 – 49</t>
  </si>
  <si>
    <t>50 – 99</t>
  </si>
  <si>
    <t>6,2</t>
  </si>
  <si>
    <t>4,6</t>
  </si>
  <si>
    <t>2,2</t>
  </si>
  <si>
    <t>83,9</t>
  </si>
  <si>
    <t>78,7</t>
  </si>
  <si>
    <t>95,3</t>
  </si>
  <si>
    <t>84,4</t>
  </si>
  <si>
    <t>91,4</t>
  </si>
  <si>
    <t>Gemeinde</t>
  </si>
  <si>
    <t>Kanton Aargau</t>
  </si>
  <si>
    <t>Biberstein</t>
  </si>
  <si>
    <t>Buchs (AG)</t>
  </si>
  <si>
    <t>Densbüren</t>
  </si>
  <si>
    <t>Erlinsbach (AG)</t>
  </si>
  <si>
    <t>Gränichen</t>
  </si>
  <si>
    <t>Hirschthal</t>
  </si>
  <si>
    <t>Küttigen</t>
  </si>
  <si>
    <t>Muhen</t>
  </si>
  <si>
    <t>Oberentfelden</t>
  </si>
  <si>
    <t>Suhr</t>
  </si>
  <si>
    <t>Unterentfelden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</si>
  <si>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</si>
  <si>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</si>
  <si>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</si>
  <si>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</si>
  <si>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</si>
  <si>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</si>
  <si>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</si>
  <si>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</si>
  <si>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</si>
  <si>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</si>
  <si>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</si>
  <si>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</si>
  <si>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</si>
  <si>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</si>
  <si>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</si>
  <si>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</si>
  <si>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</si>
  <si>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</si>
  <si>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</si>
  <si>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</si>
  <si>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</si>
  <si>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</si>
  <si>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</si>
  <si>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</si>
  <si>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</si>
  <si>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Arni (AG)</t>
  </si>
  <si>
    <t>Berikon</t>
  </si>
  <si>
    <t>Bremgarten (AG)</t>
  </si>
  <si>
    <t>Büttikon</t>
  </si>
  <si>
    <t>Dottikon</t>
  </si>
  <si>
    <t>Eggenwil</t>
  </si>
  <si>
    <t>Fischbach-Gösl.</t>
  </si>
  <si>
    <t>Hägglingen</t>
  </si>
  <si>
    <t>Islisberg</t>
  </si>
  <si>
    <t>Jonen</t>
  </si>
  <si>
    <t>Niederwil (AG)</t>
  </si>
  <si>
    <t>Oberlunkhofen</t>
  </si>
  <si>
    <t>Oberwil-Lieli</t>
  </si>
  <si>
    <t>Rudolfstetten-Fr.</t>
  </si>
  <si>
    <t>Sarmenstorf</t>
  </si>
  <si>
    <t>Tägerig</t>
  </si>
  <si>
    <t>Uezwil</t>
  </si>
  <si>
    <t>Unterlunkhofen</t>
  </si>
  <si>
    <t>Villmergen</t>
  </si>
  <si>
    <t>Widen</t>
  </si>
  <si>
    <t>Zufikon</t>
  </si>
  <si>
    <t>Auenstein</t>
  </si>
  <si>
    <t>Birr</t>
  </si>
  <si>
    <t>Birrhard</t>
  </si>
  <si>
    <t>Bözberg</t>
  </si>
  <si>
    <t>Bözen</t>
  </si>
  <si>
    <t>Effingen</t>
  </si>
  <si>
    <t>Elfingen</t>
  </si>
  <si>
    <t>Habsburg</t>
  </si>
  <si>
    <t>Hausen (AG)</t>
  </si>
  <si>
    <t>Lupfig</t>
  </si>
  <si>
    <t>Mandach</t>
  </si>
  <si>
    <t>Mönthal</t>
  </si>
  <si>
    <t>Mülligen</t>
  </si>
  <si>
    <t>Remigen</t>
  </si>
  <si>
    <t>Riniken</t>
  </si>
  <si>
    <t>Rüfenach</t>
  </si>
  <si>
    <t>Schinznach</t>
  </si>
  <si>
    <t>Thalheim (AG)</t>
  </si>
  <si>
    <t>Veltheim (AG)</t>
  </si>
  <si>
    <t>Villigen</t>
  </si>
  <si>
    <t>Villnachern</t>
  </si>
  <si>
    <t>Windisch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</si>
  <si>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</si>
  <si>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</si>
  <si>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</si>
  <si>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</si>
  <si>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</si>
  <si>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</si>
  <si>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</si>
  <si>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</si>
  <si>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</si>
  <si>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</si>
  <si>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</si>
  <si>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</si>
  <si>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</si>
  <si>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</si>
  <si>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</si>
  <si>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</si>
  <si>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</si>
  <si>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</si>
  <si>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</si>
  <si>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</si>
  <si>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</si>
  <si>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</si>
  <si>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</si>
  <si>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</si>
  <si>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Mettauertal</t>
  </si>
  <si>
    <t>Münchwilen (AG)</t>
  </si>
  <si>
    <t>Oberhof</t>
  </si>
  <si>
    <t>Oeschgen</t>
  </si>
  <si>
    <t>Schwaderloch</t>
  </si>
  <si>
    <t>Sisseln</t>
  </si>
  <si>
    <t>Ueken</t>
  </si>
  <si>
    <t>Wittnau</t>
  </si>
  <si>
    <t>Wölflinswil</t>
  </si>
  <si>
    <t>Zeihen</t>
  </si>
  <si>
    <t>Ammerswil</t>
  </si>
  <si>
    <t>Boniswil</t>
  </si>
  <si>
    <t>Brunegg</t>
  </si>
  <si>
    <t>Dintikon</t>
  </si>
  <si>
    <t>Egliswil</t>
  </si>
  <si>
    <t>Fahrwangen</t>
  </si>
  <si>
    <t>Hallwil</t>
  </si>
  <si>
    <t>Hendschiken</t>
  </si>
  <si>
    <t>Holderbank (AG)</t>
  </si>
  <si>
    <t>Hunzenschwil</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</si>
  <si>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</si>
  <si>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</si>
  <si>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</si>
  <si>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</si>
  <si>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</si>
  <si>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</si>
  <si>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</si>
  <si>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</si>
  <si>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</si>
  <si>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</si>
  <si>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</si>
  <si>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</si>
  <si>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</si>
  <si>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</si>
  <si>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</si>
  <si>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</si>
  <si>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</si>
  <si>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</si>
  <si>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</si>
  <si>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</si>
  <si>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</si>
  <si>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</si>
  <si>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</si>
  <si>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</si>
  <si>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</si>
  <si>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</si>
  <si>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</si>
  <si>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</si>
  <si>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Hellikon</t>
  </si>
  <si>
    <t>Kaiseraugst</t>
  </si>
  <si>
    <t>Magden</t>
  </si>
  <si>
    <t>Möhlin</t>
  </si>
  <si>
    <t>Mumpf</t>
  </si>
  <si>
    <t>Obermumpf</t>
  </si>
  <si>
    <t>Olsberg</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</si>
  <si>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</si>
  <si>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</si>
  <si>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</si>
  <si>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</si>
  <si>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</si>
  <si>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</si>
  <si>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</si>
  <si>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</si>
  <si>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</si>
  <si>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</si>
  <si>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</si>
  <si>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</si>
  <si>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</si>
  <si>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</si>
  <si>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</si>
  <si>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</si>
  <si>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</si>
  <si>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</si>
  <si>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</si>
  <si>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</si>
  <si>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</si>
  <si>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</si>
  <si>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Bad Zurzach</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</si>
  <si>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</si>
  <si>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</si>
  <si>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</si>
  <si>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</si>
  <si>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</si>
  <si>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</si>
  <si>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</si>
  <si>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</si>
  <si>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</si>
  <si>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</si>
  <si>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</si>
  <si>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</si>
  <si>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</si>
  <si>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</si>
  <si>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</si>
  <si>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</si>
  <si>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</si>
  <si>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</si>
  <si>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</si>
  <si>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</si>
  <si>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</si>
  <si>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Steuerertrag, in Franken</t>
  </si>
  <si>
    <t>Steuerertrag, in Prozent</t>
  </si>
  <si>
    <t>Kapitalgesell-
schaften und
Genossenschaften</t>
  </si>
  <si>
    <t>Total Steuer</t>
  </si>
  <si>
    <t>98,9</t>
  </si>
  <si>
    <t>98,4</t>
  </si>
  <si>
    <t>99,0</t>
  </si>
  <si>
    <t>99,7</t>
  </si>
  <si>
    <t>99,8</t>
  </si>
  <si>
    <t>99,9</t>
  </si>
  <si>
    <t>98,3</t>
  </si>
  <si>
    <t>99,4</t>
  </si>
  <si>
    <t>99,2</t>
  </si>
  <si>
    <t>99,3</t>
  </si>
  <si>
    <t>99,6</t>
  </si>
  <si>
    <t>97,3</t>
  </si>
  <si>
    <t>95,4</t>
  </si>
  <si>
    <t>95,7</t>
  </si>
  <si>
    <t>99,5</t>
  </si>
  <si>
    <t>97,8</t>
  </si>
  <si>
    <t>98,7</t>
  </si>
  <si>
    <t>98,6</t>
  </si>
  <si>
    <t>75,4</t>
  </si>
  <si>
    <t>24,6</t>
  </si>
  <si>
    <t>97,7</t>
  </si>
  <si>
    <t>97,9</t>
  </si>
  <si>
    <t>96,1</t>
  </si>
  <si>
    <t>97,4</t>
  </si>
  <si>
    <t>97,6</t>
  </si>
  <si>
    <t>89,8</t>
  </si>
  <si>
    <t>10,2</t>
  </si>
  <si>
    <t>98,5</t>
  </si>
  <si>
    <t>94,3</t>
  </si>
  <si>
    <t>98,2</t>
  </si>
  <si>
    <t>94,0</t>
  </si>
  <si>
    <t>98,1</t>
  </si>
  <si>
    <t>96,5</t>
  </si>
  <si>
    <t>95,9</t>
  </si>
  <si>
    <t>97,0</t>
  </si>
  <si>
    <t>97,2</t>
  </si>
  <si>
    <t>Allgemeiner Hinweis: Revisionen der Steuergesetzgebung</t>
  </si>
  <si>
    <t>Das kantonale Steuergesetz (StG) vom 15. Dezember 1998 ist immer wieder Gegenstand von Revisionen, welche auch die Steuern der juristischen Personen betreffen. Die letzte grosse Revision fand im Nachgang zur Steuerreform 17 (SV 17) des Bundes statt und trat für das Steuerjahr 2020 erstmals in Kraft. Die Reform beinhaltete im Wesentlichen die Abschaffung der Statusgesellschaften, die Einführung der Patentboxen sowie eine Senkung der Kapitalsteuer. Diese und vergangene Gesetzesänderungen können die Vergleichbarkeit der ausgewiesenen Steuerfaktoren und Steuern beeinträchtigen.</t>
  </si>
  <si>
    <t>Erfasste Gesellschaften</t>
  </si>
  <si>
    <t>Mit dem Inkrafttreten der SV 17 wurden die Statusgesellschaften abgeschafft. Aus diesem Grund werden die Ergebnisse für Statusgesellschaften ab der Steuerstatistik 2020 nicht mehr separat ausgewiesen. Bei der Interpretation und dem Vergleich mit Tabellen aus früheren eDossiers ist dies zu beachten.</t>
  </si>
  <si>
    <t>Die Personengesellschaften (Kollektiv- und Kommanditgesellschaften) werden nach den Einkommens- und Vermögenssteuern der natürlichen Personen besteuert und sind deshalb in der vorliegenden Statistik nicht enthalten.</t>
  </si>
  <si>
    <t>Erfasst sind alle Gesellschaften, die im Aargau im Jahr 2020 steuerpflichtig sind. Die Steuerpflicht besteht (§§ 62ff. StG) wenn:</t>
  </si>
  <si>
    <t>1. sich der Sitz oder die tatsächliche Verwaltung im Kanton befindet oder</t>
  </si>
  <si>
    <t>Steuerfaktoren:</t>
  </si>
  <si>
    <t>Steuerbarer Reingewinn</t>
  </si>
  <si>
    <t>Reingewinn aus Patenten (Patentbox):</t>
  </si>
  <si>
    <t>Auf Antrag werden Gewinne aus Patenten und vergleichbaren Rechten um 90% gekürzt (§ 68a StG).</t>
  </si>
  <si>
    <t>Abzug für Forschungs- und Entwicklungsaufwand:</t>
  </si>
  <si>
    <t>Auf Antrag ist 50% des Forschungs- und Entwicklungsaufwands über den geschäftsmässig begründeten Aufwand hinaus zum Abzug zugelassen (§ 69a StG).</t>
  </si>
  <si>
    <t>Steuerbares Eigenkapital</t>
  </si>
  <si>
    <t>Einfache oder '100%-ige' Kantonssteuer</t>
  </si>
  <si>
    <t>Kapitalgesellschaften und Genossenschaften entrichten eine Gewinn- und eine Kapitalsteuer. Gegenstand der Gewinnsteuer ist der Reingewinn, Gegenstand der Kapitalsteuer ist das Eigenkapital.</t>
  </si>
  <si>
    <t>Die Gewinnsteuer der Vereine, Stiftungen und übrigen juristischen Personen beträgt 6% des steuerbaren Reingewinns. Dieser Gewinn wird aber nur besteuert, soweit er Fr. 20'000.- übersteigt (§ 81 StG). Das Eigenkapital der Vereine und Stiftungen wird besteuert, soweit es Fr. 50'000.- übersteigt (§ 86 StG).</t>
  </si>
  <si>
    <t>Steuermass</t>
  </si>
  <si>
    <t>Die tatsächlichen Steuerbelastungen (Steuermass) ergeben sich erst, wenn die verschiedenen Zuschläge zur einfachen Kantonssteuer berücksichtigt werden. Gemäss § 90 StG entrichten juristische Personen nebst den in anderen Gesetzen (Spitalgesetz vom 25. Februar 2003 und Finanzausgleichsgesetz vom 29. Juni 1983) festgelegten Zuschlägen folgende Zuschläge auf der einfachen Kantonssteuer vom steuerbaren Reingewinn und Eigenkapital:</t>
  </si>
  <si>
    <t>Im Jahr 2020 beträgt die tatsächliche Belastung insgesamt 169% der einfachen Kantonssteuer (vgl. T 17).</t>
  </si>
  <si>
    <t>Hinweise</t>
  </si>
  <si>
    <t>Quellenangabe</t>
  </si>
  <si>
    <t>Die Daten zum vorliegenden eDossier stammen vom Kantonalen Steueramt.</t>
  </si>
  <si>
    <t>Zeichenerklärungen für fehlende Angaben</t>
  </si>
  <si>
    <t>'X': entfällt aus Datenschutzgründen</t>
  </si>
  <si>
    <t>Sektor 1</t>
  </si>
  <si>
    <t>Sektor 2</t>
  </si>
  <si>
    <t>Sektor 3</t>
  </si>
  <si>
    <t>Rein-gewinn</t>
  </si>
  <si>
    <t>Eigen-kapital</t>
  </si>
  <si>
    <t>Gewinn-steuer</t>
  </si>
  <si>
    <t>Kapital-steuer</t>
  </si>
  <si>
    <t>Kantons-steuer</t>
  </si>
  <si>
    <t>23,5</t>
  </si>
  <si>
    <t>5,4</t>
  </si>
  <si>
    <t>36,4</t>
  </si>
  <si>
    <t>35,9</t>
  </si>
  <si>
    <t>19,2</t>
  </si>
  <si>
    <t>15,2</t>
  </si>
  <si>
    <t>3,1</t>
  </si>
  <si>
    <t>72,5</t>
  </si>
  <si>
    <t>63,5</t>
  </si>
  <si>
    <t>Verarbeitendes Gewerbe, Warenherstellung</t>
  </si>
  <si>
    <t>10  Herstellung v. Nahrungs- u. Futtermitteln</t>
  </si>
  <si>
    <t>20  Herstellung v. chemischen Erzeugnissen</t>
  </si>
  <si>
    <t>21  Herstellung v. pharmazeutischen Erzeugnissen</t>
  </si>
  <si>
    <t>24, 25 Metallindustrie</t>
  </si>
  <si>
    <t>26  Herstellung v. elektronischen Erzeugnissen</t>
  </si>
  <si>
    <t>27  Herstellung v. elektrischen Ausrüstungen</t>
  </si>
  <si>
    <t>28  Maschinenbau</t>
  </si>
  <si>
    <t>übrige</t>
  </si>
  <si>
    <t>45  Handel mit Motorfahrzeugen</t>
  </si>
  <si>
    <t xml:space="preserve">46  Grosshandel </t>
  </si>
  <si>
    <t xml:space="preserve">47  Detailhandel </t>
  </si>
  <si>
    <t>Finanz- u. Versicherungsdienstleistungen</t>
  </si>
  <si>
    <t>Wissenschaftl. u. techn. Dienstleistungen</t>
  </si>
  <si>
    <t>Sonstige wirtschaftl. Dienstleistungen</t>
  </si>
  <si>
    <t>Erziehung u. Unterricht</t>
  </si>
  <si>
    <t>Kunst, Unterhaltung, Erholung</t>
  </si>
  <si>
    <t>übrige Dienstleistungen</t>
  </si>
  <si>
    <t>Wohlen</t>
  </si>
  <si>
    <t>Tabelle 3:</t>
  </si>
  <si>
    <t>Tabelle 4;</t>
  </si>
  <si>
    <t>Tabelle 5a:</t>
  </si>
  <si>
    <t>Tabelle 5b:</t>
  </si>
  <si>
    <t>Tabelle 6:</t>
  </si>
  <si>
    <t>Tabelle 7:</t>
  </si>
  <si>
    <t>Tabelle 8:</t>
  </si>
  <si>
    <t>Tabelle 9:</t>
  </si>
  <si>
    <t>Tabelle 10a:</t>
  </si>
  <si>
    <t>Tabelle 10b:</t>
  </si>
  <si>
    <t>Tabelle 10c:</t>
  </si>
  <si>
    <t>Tabelle 10d:</t>
  </si>
  <si>
    <t>Tabelle 10e:</t>
  </si>
  <si>
    <t>Tabelle 10f:</t>
  </si>
  <si>
    <t>Tabelle 11:</t>
  </si>
  <si>
    <t>Tabelle 12:</t>
  </si>
  <si>
    <t>Tabelle 13:</t>
  </si>
  <si>
    <t>Tabelle 14:</t>
  </si>
  <si>
    <t>Tabelle 15:</t>
  </si>
  <si>
    <t>Tabelle 16:</t>
  </si>
  <si>
    <t>Tabelle 17a:</t>
  </si>
  <si>
    <t>Tabelle 17b:</t>
  </si>
  <si>
    <t>Gemeindekarte:</t>
  </si>
  <si>
    <t>Tabelle 11: Steuerfaktoren und einfache Kantonssteuer nach Bezirk, in 1'000 Franken und Verteilung in Prozent, 2020</t>
  </si>
  <si>
    <t>Tabelle 12: Steuerfaktoren und einfache Kantonssteuer nach Bezirk, absolut und pro Einwohner/-in, 2014 – 2020</t>
  </si>
  <si>
    <t>Tabelle 13: Steuerfaktoren und Steuern der Kernstädte, Agglomerationen und des übrigen Gebiets, 2020</t>
  </si>
  <si>
    <t>Tabelle 14: Steuerfaktoren und Steuern nach Bezirk und Regionalplanungsverband, 2020</t>
  </si>
  <si>
    <t>Tabelle 16: Steuerfuss der juristischen Personen, in Prozent, 2001 – 2020</t>
  </si>
  <si>
    <t>Gemeindekarte: Einfache Kantonssteuer der Juristische Personen (ohne Vereine und Stiftungen) nach Gemeinde, in Franken pro Einwohner/-in, 2020</t>
  </si>
  <si>
    <t>Herkunft</t>
  </si>
  <si>
    <t>Ordentliche Kantonssteuer</t>
  </si>
  <si>
    <t>Kantonssteuerzuschlag</t>
  </si>
  <si>
    <t>Spitalsteuerzuschlag</t>
  </si>
  <si>
    <t>Finanzausgleichszuschlag</t>
  </si>
  <si>
    <t>Gemeindesteuern</t>
  </si>
  <si>
    <r>
      <t xml:space="preserve"> - Für die Gewinnsteuer enthält das Steuergesetz einen Zweistufentarif (§ 75 StG). Kapitalgesellschaften und                      </t>
    </r>
    <r>
      <rPr>
        <sz val="10"/>
        <color theme="0"/>
        <rFont val="Arial"/>
        <family val="2"/>
      </rPr>
      <t>iii</t>
    </r>
    <r>
      <rPr>
        <sz val="10"/>
        <color rgb="FF000000"/>
        <rFont val="Arial"/>
        <family val="2"/>
      </rPr>
      <t xml:space="preserve">Genossenschaften entrichten als einfache Steuer vom Reingewinn: a) 5,5% auf den ersten Fr. 250'000 des steuerbaren  </t>
    </r>
    <r>
      <rPr>
        <sz val="10"/>
        <color theme="0"/>
        <rFont val="Arial"/>
        <family val="2"/>
      </rPr>
      <t>iii</t>
    </r>
    <r>
      <rPr>
        <sz val="10"/>
        <color rgb="FF000000"/>
        <rFont val="Arial"/>
        <family val="2"/>
      </rPr>
      <t>Reingewinns und b) 8,5% auf dem übrigen Reingewinn.</t>
    </r>
  </si>
  <si>
    <r>
      <t xml:space="preserve"> - Für Kapitalgesellschaften und Genossenschaften besteht eine Mindeststeuer, die zu entrichten ist, wenn die einfache </t>
    </r>
    <r>
      <rPr>
        <sz val="10"/>
        <color theme="0"/>
        <rFont val="Arial"/>
        <family val="2"/>
      </rPr>
      <t>iIi</t>
    </r>
    <r>
      <rPr>
        <sz val="10"/>
        <color rgb="FF000000"/>
        <rFont val="Arial"/>
      </rPr>
      <t xml:space="preserve">Gewinn- und Kapitalsteuer unter den Minimalansätzen gemäss § 88 StG liegen. Diese beträgt als einfache (100%) </t>
    </r>
    <r>
      <rPr>
        <sz val="10"/>
        <color theme="0"/>
        <rFont val="Arial"/>
        <family val="2"/>
      </rPr>
      <t>iii</t>
    </r>
    <r>
      <rPr>
        <sz val="10"/>
        <color rgb="FF000000"/>
        <rFont val="Arial"/>
      </rPr>
      <t>Kantonssteuer Fr. 500.- für Kapitalgesellschaften und Fr. 100.- für Genossenschaften.</t>
    </r>
  </si>
  <si>
    <t xml:space="preserve"> - Bei den Steuern handelt es sich um die einfache Kantonssteuer (100%), wenn nichts anderes angegeben ist.</t>
  </si>
  <si>
    <r>
      <t xml:space="preserve"> - Bei Steuerpflicht in mehreren Kantonen ist lediglich der aargauische Anteil am Eigenkapital und am Reingewinn </t>
    </r>
    <r>
      <rPr>
        <sz val="10"/>
        <color theme="0"/>
        <rFont val="Arial"/>
        <family val="2"/>
      </rPr>
      <t>iiii</t>
    </r>
    <r>
      <rPr>
        <sz val="10"/>
        <color rgb="FF000000"/>
        <rFont val="Arial"/>
        <family val="2"/>
      </rPr>
      <t>berücksichtigt. Andernfalls würde sich, wenn man z.B. an die Grossbanken denkt, ein unrealistisches Bild ergeben.</t>
    </r>
  </si>
  <si>
    <r>
      <t xml:space="preserve"> - Die Angaben zu den Wirtschaftszweigen beruhen ab dem Jahr 2016 auf der Allgemeinen Systematik der </t>
    </r>
    <r>
      <rPr>
        <sz val="10"/>
        <color theme="0"/>
        <rFont val="Arial"/>
        <family val="2"/>
      </rPr>
      <t>iiii</t>
    </r>
    <r>
      <rPr>
        <sz val="10"/>
        <color rgb="FF000000"/>
        <rFont val="Arial"/>
      </rPr>
      <t>Wirtschaftszweige (NOGA 2008).</t>
    </r>
  </si>
  <si>
    <t xml:space="preserve">   a) einen Kantonssteuerzuschlag von 2% und</t>
  </si>
  <si>
    <t xml:space="preserve">   b) einen Zuschlag von 53% an die Einwohnergemeinden, in denen die juristische Person steuerpflichtig ist.</t>
  </si>
  <si>
    <t xml:space="preserve"> - Die Kapitalsteuer beträgt (ab 2020) 0,75‰ des steuerbaren Eigenkapitals (§ 86 StG).</t>
  </si>
  <si>
    <t xml:space="preserve"> - Die Gewinnsteuer wird an die Kapitalsteuer angerechnet.</t>
  </si>
  <si>
    <t>Erläuterungen zur Tabelle 13</t>
  </si>
  <si>
    <t>Aargauische Agglomerationsgemeinden von:</t>
  </si>
  <si>
    <t>Biberstein, Buchs (AG), Erlinsbach (AG), Gränichen, Küttigen, Muhen, Oberentfelden, Suhr, Unterentfelden</t>
  </si>
  <si>
    <t>Baden-Brugg</t>
  </si>
  <si>
    <t>Ennetbaden, Fislisbach, Gebenstrof, Hausen (AG), Neuenhof, Oberrohrdorf, Obersiggenthal, Remigen, Riniken, Turgi, Untersiggenthal, 
Wettingen, Windisch</t>
  </si>
  <si>
    <t>Holderbank (AG), Möriken-Wildegg, Niederlenz, Staufen</t>
  </si>
  <si>
    <t>Olten-Zofingen</t>
  </si>
  <si>
    <t>Aarburg, Brittnau, Oftringen, Strengelbach, Vordemwald</t>
  </si>
  <si>
    <t>Arni (AG), Bellikon, Bergdietikon, Berikon, Besenbüren, Bremgarten (AG), Eggenwil, Fischbach-Göslikon, Fisibach, Islisberg, Jonen, Kaiserstuhl, Killwangen, Künten, Oberlunkhofen, Oberwil-Lieli, Rottenschwil, Rudolfstetten-Friedrichsberg, Schneisingen, Siglistorf, Spreitenbach, Unterlunkhofen, Widen, Würenlos, Zufikon</t>
  </si>
  <si>
    <t>Hellikon, Kaiseraugst, Magden, Möhlin, Mumpf, Obermumpf, Olsberg, Rheinfelden, Wegenstetten, Zeiningen, Zuzgen</t>
  </si>
  <si>
    <r>
      <rPr>
        <b/>
        <sz val="9"/>
        <color theme="1"/>
        <rFont val="Arial"/>
        <family val="2"/>
      </rPr>
      <t>Quelle:</t>
    </r>
    <r>
      <rPr>
        <sz val="9"/>
        <color theme="1"/>
        <rFont val="Arial"/>
        <family val="2"/>
      </rPr>
      <t xml:space="preserve"> Bundesamt für Statistik, Amtliches Gemeindeverzeichnis der Schweiz, Agglomerationen 2012</t>
    </r>
  </si>
  <si>
    <t>Erläuterungen zur Tabelle 14</t>
  </si>
  <si>
    <t>Die Regionalen Planungsverbände umfassen die Gebiete der folgenden politischen Gemeinden:</t>
  </si>
  <si>
    <t>Aarau, Biberstein, Buchs (AG), Densbüren, Erlinsbach (AG), Gränichen, Kölliken, Küttigen, Muhen, Oberentfelden, Suhr, Unterentfelden</t>
  </si>
  <si>
    <t>Mutschellen-Reusstal-
Kelleramt</t>
  </si>
  <si>
    <t>Aarburg, Bottenwil, Brittnau, Murgenthal, Oftringen, Rothrist, Safenwil, Strengelbach, Uerkheim, Vordemwald, Zofingen</t>
  </si>
  <si>
    <t>Bözen, Effingen, Eiken, Elfingen, Frick, Gansingen, Gipf-Oberfrick, Hellikon, Herznach, Hornussen, Kaiseraugst, Kaisten, Laufenburg, Magden, Mettauertal, Möhlin, Mumpf, Münchwilen (AG), Oberhof, Obermumpf, Oeschgen, Olsberg, Rheinfelden, Schupfart, Schwaderloch, Sisseln, Stein (AG), Ueken, Wallbach, Wegenstetten, Wittnau, Wölflinswil, Zeihen, Zeiningen, Zuzgen</t>
  </si>
  <si>
    <t>Lebensraum
Lenzburg-Seetal</t>
  </si>
  <si>
    <t>Ammerswil, Beinwil am See, Birrwil, Boniswil, Dürrenäsch, Egliswil, Fahrwangen, Hallwil, Holderbank (AG), Hunzenschwil, Lenzburg, Leutwil, Meisterschwanden, Möriken-Wildegg, Niederlenz, Rupperswil, Schafisheim, Seengen, Seon, Staufen</t>
  </si>
  <si>
    <t>Büttikon, Dintikon, Dottikon, Hägglingen, Hendschiken, Othmarsingen, Sarmenstorf, Uezwil, Villmergen, Waltenschwil, Wohlen (AG)</t>
  </si>
  <si>
    <t>Abtwil, Aristau, Auw, Beinwil (Freiamt), Besenbüren, Bettwil, Boswil, Bünzen, Buttwil, Dietwil, Geltwil, Kallern, Merenschwand, Mühlau, Muri (AG), 
Oberrüti, Rottenschwil, Sins</t>
  </si>
  <si>
    <t>Hirschthal, Holziken, Kirchleerau, Moosleerau, Reitnau, Schlossrued, Schmiedrued, Schöftland, Staffelbach, Wiliberg</t>
  </si>
  <si>
    <t>Burg (AG), Gontenschwil, Leimbach (AG), Menziken, Oberkulm, Reinach (AG), Teufenthal (AG), Unterkulm, Zetzwil</t>
  </si>
  <si>
    <t>Bad Zurzach, Baldingen, Böbikon, Böttstein, Döttingen, Endingen, Fisibach, Full-Reuenthal, Kaiserstuhl, Klingnau, Koblenz, Leibstadt, Lengnau (AG), Leuggern, Mandach, Mellikon, Rekingen (AG), Rietheim, Rümikon, Schneisingen, Siglistorf, Tegerfelden, Wislikofen</t>
  </si>
  <si>
    <t>Auenstein, Birr, Birrhard, Bözberg, Brugg, Brunegg, Habsburg, Hausen (AG), Lupfig, Mönthal, Mülligen, Remigen, Riniken, Rüfenach, Schinznach, Schinznach-Bad, Thalheim (AG), Veltheim (AG), Villigen, Villnachern, Windisch</t>
  </si>
  <si>
    <r>
      <rPr>
        <b/>
        <sz val="9"/>
        <color theme="1"/>
        <rFont val="Arial"/>
        <family val="2"/>
      </rPr>
      <t>Hinweis</t>
    </r>
    <r>
      <rPr>
        <sz val="9"/>
        <color theme="1"/>
        <rFont val="Arial"/>
        <family val="2"/>
      </rPr>
      <t xml:space="preserve">: Gemeinden können Doppelmitgliedschaften haben. Aufgeführt und gezählt werden in der vorliegenden Statistik nur die Erstmitgliedschaften. </t>
    </r>
  </si>
  <si>
    <t>Verteilung der juristischen Personen (ohne Vereine und Stiftungen) nach Reingewinn- und Eigenkapitalklasse</t>
  </si>
  <si>
    <t>Tabelle 10b: Reingewinn nach Reingewinn- und Eigenkapitalklasse, in 1'000 Franken, 2020</t>
  </si>
  <si>
    <t>Tabelle 10c: Eigenkapital nach Reingewinn- und Eigenkapitalklasse, in 1'000 Franken, 2020</t>
  </si>
  <si>
    <t>Tabelle 10d: Gewinnsteuer nach Reingewinn- und Eigenkapitalklasse, in Franken, 2020</t>
  </si>
  <si>
    <t>Tabelle 10e: Kapitalsteuer nach Reingewinn- und Eigenkapitalklasse, in Franken, 2020</t>
  </si>
  <si>
    <t>Tabelle 10f: Einfache Kantonssteuer nach Reingewinn- und Eigenkapitalklasse, in Franken, 2020</t>
  </si>
  <si>
    <t>Tabelle 15: Vereine und Stiftungen, Steuerfaktoren und Steuern nach Steuerklasse, 2020</t>
  </si>
  <si>
    <t>Tabelle 17b: Gemeindesteuerertrag der juristischen Personen 2020</t>
  </si>
  <si>
    <t xml:space="preserve">in 1'000 Fr. </t>
  </si>
  <si>
    <t>Reingewinn-
klasse,
in 1'000 Fr.</t>
  </si>
  <si>
    <t>Eigenkapital-
klasse,
in 1'000 Fr.</t>
  </si>
  <si>
    <t>Vereine und Stitftungen</t>
  </si>
  <si>
    <t>Die vorliegende Statistik umfasst die ordentlich besteuerten Kapitalgesellschaften (Aktiengesellschaften [AG], Gesellschaften mit beschränkter Haftung [GmbH], Kommanditaktiengesellschaften, Anlagefonds), Genossenschaften sowie Vereine und Stiftungen.</t>
  </si>
  <si>
    <r>
      <t xml:space="preserve"> - Seit 2001 werden auch die Vereine und Stiftungen in die Analyse miteinbezogen, da diese nach der Einführung des </t>
    </r>
    <r>
      <rPr>
        <sz val="10"/>
        <color theme="0"/>
        <rFont val="Arial"/>
        <family val="2"/>
      </rPr>
      <t>iiii</t>
    </r>
    <r>
      <rPr>
        <sz val="10"/>
        <color rgb="FF000000"/>
        <rFont val="Arial"/>
      </rPr>
      <t xml:space="preserve">neuen Steuergesetzes (StG vom 15. Dezember 1988) ebenfalls unter die Gewinn- und Kapitalsteuern der juristischen </t>
    </r>
    <r>
      <rPr>
        <sz val="10"/>
        <color theme="0"/>
        <rFont val="Arial"/>
        <family val="2"/>
      </rPr>
      <t>iiii</t>
    </r>
    <r>
      <rPr>
        <sz val="10"/>
        <color rgb="FF000000"/>
        <rFont val="Arial"/>
      </rPr>
      <t>Personen fallen und nicht mehr nach den Verhältnissen der natürlichen Personen besteuert werden.</t>
    </r>
  </si>
  <si>
    <t>Tabelle 3: Steuerpflichtige, Steuerfaktoren und Steuern, 2001 – 2020</t>
  </si>
  <si>
    <t>Tabelle 4: Steuerpflichtige, Steuerfaktoren und Steuern nach Renditestufe, 2020</t>
  </si>
  <si>
    <t>Tabelle 5a: Steuerpflichtige, Steuerfaktoren und Steuern nach Wirtschaftszweig (NOGA 2008), 2020</t>
  </si>
  <si>
    <t>Tabelle 5b: Steuerpflichtige, Reingewinn und Gewinnsteuer nach Steuersatz und Wirtschaftszweig (NOGA 2008), 2020</t>
  </si>
  <si>
    <t>Tabelle 6: Steuerpflichtige, Steuerfaktoren und einfache Kantonssteuer nach Reingewinnklasse, 2020</t>
  </si>
  <si>
    <t>Tabelle 7: Steuerpflichtige und Steuern nach Reingewinnklasse, 2020</t>
  </si>
  <si>
    <t>Tabelle 8: Steuerpflichtige, Steuerfaktoren und einfache Kantonssteuer nach Eigenkapitalklasse, 2020</t>
  </si>
  <si>
    <t>Tabelle 9: Steuerpflichtige und Steuern nach Eigenkapitalklasse, 2020</t>
  </si>
  <si>
    <t>Tabelle 10a: Steuerpflichtige nach Reingewinn- und Eigenkapitalklasse, 2020</t>
  </si>
  <si>
    <t>Tabelle 17a: Steuerpflichtige, Steuerfaktoren und einfache Kantonssteuer nach Gemeinde 2020</t>
  </si>
  <si>
    <t>31,1</t>
  </si>
  <si>
    <t>68,9</t>
  </si>
  <si>
    <t>76,1</t>
  </si>
  <si>
    <t>X</t>
  </si>
  <si>
    <r>
      <t>Kapitalgesellschaften und Genossenschaften</t>
    </r>
    <r>
      <rPr>
        <vertAlign val="superscript"/>
        <sz val="10"/>
        <color rgb="FF000000"/>
        <rFont val="Arial"/>
        <family val="2"/>
      </rPr>
      <t>1</t>
    </r>
  </si>
  <si>
    <t xml:space="preserve"> Ergebnisse für die bis zum Steuerjahr 2019 separat ausgewiesenen Statusgestellschaften sind für </t>
  </si>
  <si>
    <t>…</t>
  </si>
  <si>
    <t>14,1</t>
  </si>
  <si>
    <t>5,7</t>
  </si>
  <si>
    <r>
      <t>Pflichtige</t>
    </r>
    <r>
      <rPr>
        <b/>
        <vertAlign val="superscript"/>
        <sz val="10"/>
        <color rgb="FF000000"/>
        <rFont val="Arial"/>
        <family val="2"/>
      </rPr>
      <t>1</t>
    </r>
  </si>
  <si>
    <t xml:space="preserve">    Der prozentuale Anteil der Pflichtigen bezieht sich auf das Total ohne Merhfachzählungen.</t>
  </si>
  <si>
    <t xml:space="preserve">1. Die einzelnen juristischen Personen werden in allen Bezirken gezählt, in denen sie steuerpflichtig sind. Im Total sind die Mehrfachzählungen nicht enthalten.  </t>
  </si>
  <si>
    <t>1. Die einzelnen juristischen Personen werden in allen Bezirken gezählt, in denen sie steuerpflichtig sind. Im Total sind die Mehrfachzählungen nicht enthalten.</t>
  </si>
  <si>
    <r>
      <t>Steuerpflichtige</t>
    </r>
    <r>
      <rPr>
        <vertAlign val="superscript"/>
        <sz val="10"/>
        <color rgb="FF000000"/>
        <rFont val="Arial"/>
        <family val="2"/>
      </rPr>
      <t>1</t>
    </r>
  </si>
  <si>
    <t>2. Informationen zur Einteilung der Agglomerationen finden sich am Ende des eDossiers.</t>
  </si>
  <si>
    <r>
      <t>Agglomerationsgemeinde</t>
    </r>
    <r>
      <rPr>
        <vertAlign val="superscript"/>
        <sz val="10"/>
        <color rgb="FF000000"/>
        <rFont val="Arial"/>
        <family val="2"/>
      </rPr>
      <t>2</t>
    </r>
    <r>
      <rPr>
        <sz val="10"/>
        <color rgb="FF000000"/>
        <rFont val="Arial"/>
      </rPr>
      <t xml:space="preserve"> von:</t>
    </r>
  </si>
  <si>
    <r>
      <t>Total</t>
    </r>
    <r>
      <rPr>
        <b/>
        <vertAlign val="superscript"/>
        <sz val="10"/>
        <color rgb="FF000000"/>
        <rFont val="Arial"/>
        <family val="2"/>
      </rPr>
      <t>2</t>
    </r>
  </si>
  <si>
    <r>
      <t>Regeionalplanungsverbände</t>
    </r>
    <r>
      <rPr>
        <vertAlign val="superscript"/>
        <sz val="10"/>
        <color rgb="FF000000"/>
        <rFont val="Arial"/>
        <family val="2"/>
      </rPr>
      <t>1</t>
    </r>
  </si>
  <si>
    <t>1. Erläuterungen zu den Regionalplanungsverbänden befinden sich am Ende des eDossiers.</t>
  </si>
  <si>
    <t>2. Die einzelnen juristischen Personen werden in allen Bezirken oder Regionalplanungsverbänden gezählt, in denen sie steuerpflichtig sind. Im Total sind die Mehrfachzählungen nicht enthalten.</t>
  </si>
  <si>
    <r>
      <t>Total</t>
    </r>
    <r>
      <rPr>
        <b/>
        <vertAlign val="superscript"/>
        <sz val="10"/>
        <color rgb="FF000000"/>
        <rFont val="Arial"/>
        <family val="2"/>
      </rPr>
      <t>1</t>
    </r>
  </si>
  <si>
    <t xml:space="preserve">   enthalten.</t>
  </si>
  <si>
    <t xml:space="preserve">    a) Teilhaberinnen an Geschäftsbetrieben im Kanton sind, </t>
  </si>
  <si>
    <t xml:space="preserve">    b) im Kanton Betriebsstätten unterhalten oder </t>
  </si>
  <si>
    <t xml:space="preserve">    c) an Grundstücken im Kanton Eigentum, dingliche Rechte oder diesen gleichkommende pers. Nutzungsrechte haben.</t>
  </si>
  <si>
    <t>2. sich der Sitz oder die tatsächliche Verwaltung ausserhalb des Kantons befindet und die Gesellschaften:</t>
  </si>
  <si>
    <t xml:space="preserve">    a) dem Saldo der Erfolgsrechnung unter Berücksichtigung des Saldovortrages des Vorjahres, </t>
  </si>
  <si>
    <t xml:space="preserve">    b) allen vor Berechnung des Saldos der Erfolgsrechnung ausgeschiedenen Teilen des Geschäftsergebnisses, die nicht</t>
  </si>
  <si>
    <t xml:space="preserve">    c) den der Erfolgsrechnung nicht gutgeschriebenen Erträgen, mit Einschluss der Kapital-, Aufwertungs- und   </t>
  </si>
  <si>
    <t xml:space="preserve">        Liquidationsgewinne und</t>
  </si>
  <si>
    <t xml:space="preserve">    d) den Zinsen auf verdecktem Eigenkapital.</t>
  </si>
  <si>
    <t>Der steuerbare Reingewinn setzt sich zusammen aus (§§ 68ff. StG):</t>
  </si>
  <si>
    <t xml:space="preserve">        zur Deckung von geschäftsmässig begründetem Aufwand verwendet werden,</t>
  </si>
  <si>
    <t>Baden, Birmenstorf (AG), Ehrendingen, Ennetbaden, Fislisbach, Freienwil, Gebenstorf, Killwangen, Mägenwil, Mellingen, Neuenhof, Niederrohrdorf, Oberrohrdorf, Obersiggenthal, Remetschwil, Spreitenbach, Stetten (AG), Turgi, Untersiggenthal, Wettingen, Wohlenschwil, Würenlingen, Würenlos</t>
  </si>
  <si>
    <t>Arni (AG), Bellikon, Bergdietikon, Berikon, Bremgarten (AG), Eggenwil, Fischbach-Göslikon, Islisberg, Jonen, Künten, Niederwil (AG), Oberlunkhofen, Oberwil-Lieli, Rudolfstetten-Friedlisberg, Tägerig, Unterlunkhofen, Widen, Zufikon</t>
  </si>
  <si>
    <t xml:space="preserve">1. Mit der 2020 in Kraft getretenen Steuerreform wurden die Statusgesellschaften aufgehoben. Die </t>
  </si>
  <si>
    <t>1. Angaben zum Zweistufentarif befinden sich unter den Erläuterungen am Ende des eDossiers.</t>
  </si>
  <si>
    <t>104,5</t>
  </si>
  <si>
    <t>148,7</t>
  </si>
  <si>
    <t>877,2</t>
  </si>
  <si>
    <t>6'469,5</t>
  </si>
  <si>
    <t>73,1</t>
  </si>
  <si>
    <t>169,6</t>
  </si>
  <si>
    <t>5'192,1</t>
  </si>
  <si>
    <t>24,0</t>
  </si>
  <si>
    <t>200,1</t>
  </si>
  <si>
    <t>247,6</t>
  </si>
  <si>
    <t>1'768,1</t>
  </si>
  <si>
    <t>18,2</t>
  </si>
  <si>
    <t>1'329,5</t>
  </si>
  <si>
    <t>13'778,5</t>
  </si>
  <si>
    <t>104,7</t>
  </si>
  <si>
    <t>109,7</t>
  </si>
  <si>
    <t>35,5</t>
  </si>
  <si>
    <t>816,5</t>
  </si>
  <si>
    <t>4'900,8</t>
  </si>
  <si>
    <t>63,2</t>
  </si>
  <si>
    <t>65,2</t>
  </si>
  <si>
    <t>97,5</t>
  </si>
  <si>
    <t>993,8</t>
  </si>
  <si>
    <t>7,5</t>
  </si>
  <si>
    <t>17,0</t>
  </si>
  <si>
    <t>178,5</t>
  </si>
  <si>
    <t>137,0</t>
  </si>
  <si>
    <t>733,3</t>
  </si>
  <si>
    <t>11,1</t>
  </si>
  <si>
    <t>330,6</t>
  </si>
  <si>
    <t>11'073,4</t>
  </si>
  <si>
    <t>533,9</t>
  </si>
  <si>
    <t>5'331,8</t>
  </si>
  <si>
    <t>39,6</t>
  </si>
  <si>
    <t>40,9</t>
  </si>
  <si>
    <t>258,9</t>
  </si>
  <si>
    <t>3'663,5</t>
  </si>
  <si>
    <t>18,0</t>
  </si>
  <si>
    <t>94,8</t>
  </si>
  <si>
    <t>405,1</t>
  </si>
  <si>
    <t>100,8</t>
  </si>
  <si>
    <t>2'621,7</t>
  </si>
  <si>
    <t>2'387,1</t>
  </si>
  <si>
    <t>29'901,8</t>
  </si>
  <si>
    <t>180,9</t>
  </si>
  <si>
    <t>194,4</t>
  </si>
  <si>
    <t>3'740,9</t>
  </si>
  <si>
    <t>43'784,7</t>
  </si>
  <si>
    <t>287,4</t>
  </si>
  <si>
    <t>18,6</t>
  </si>
  <si>
    <t>306,1</t>
  </si>
  <si>
    <t xml:space="preserve">    Mehrfachzählungen enthalten.</t>
  </si>
  <si>
    <t>1. Die einzelnen juristischen Personen werden in allen aargauischen Gemeinden gezählt, in denen sie steuerpflichtig sind. Im Total sind die</t>
  </si>
  <si>
    <t xml:space="preserve">    alle Steuerjahre unter "Kapitalgesellschaften und Genossenschaften" zusammengefasst.</t>
  </si>
  <si>
    <t>1. Angaben zum Zweistufentarif befinden sich in den Erläuterungen am Ende des eDossiers.</t>
  </si>
  <si>
    <t>15,6</t>
  </si>
  <si>
    <t>0 – 99
in 1'000 Fr.</t>
  </si>
  <si>
    <t>– 499
in 1'000 Fr.</t>
  </si>
  <si>
    <t>– 999
in 1'000 Fr.</t>
  </si>
  <si>
    <t>– 4'999
in 1'000 Fr.</t>
  </si>
  <si>
    <t>– 9'999
in 1'000 Fr.</t>
  </si>
  <si>
    <t>– 49'999 Fr.
in 1'000 Fr.</t>
  </si>
  <si>
    <t>50'000 +
in 1'000 Fr.</t>
  </si>
  <si>
    <t>Kantons-
steuer pro
Einwohner/-in, in Franken</t>
  </si>
  <si>
    <t>Kantons-
steuer pro
Einwohner/-in, 
in Franken</t>
  </si>
  <si>
    <t xml:space="preserve">1. Die einzelnen juristischen Personen werden in allen aargauischen Gemeinden gezählt, in denen sie steuerpflichtig sind. Im Total (Bezirke und Kanton) sind die Mehrfachzählungen nicht </t>
  </si>
  <si>
    <t>Die juristischen Personen entrichten einen Zuschlag von 53% auf der einfachen Kantonssteuer an die 
Einwohnergemeinden, in denen für sie die Steuerpflicht besteht.</t>
  </si>
  <si>
    <t>Das steuerbare Eigenkapital besteht bei Kapitalgesellschaften und Genossenschaften aus dem einbezahlten Grund- oder Stammkapital, dem Partizipationskapital, den offenen und den aus versteuertem Gewinn gebildeten Reserven. Steuerbar ist mindestens das einbezahlte Aktien-, Partizipations-, Grund- oder Stammkapital, dabei wird das steuerbare Eigenkapital um den Teil des Fremdkapitals erhöht, dem wirtschaftlich die Bedeutung von Eigenkapital zukommt (§ 83 StG). Bei gemischten Beteiligungsgesellschaften und bei Darlehen an Konzerngesellschaften können Abzüge geltend gemacht werden (§ 84 StG).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</si>
</sst>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 #,##0_ ;_ * \-#,##0_ ;_ * &quot;-&quot;??_ ;_ @_ "/>
    <numFmt numFmtId="166" formatCode="0.0"/>
    <numFmt numFmtId="167" formatCode="0.0000"/>
  </numFmts>
  <fonts count="34" x14ac:knownFonts="1">
    <font>
      <sz val="10"/>
      <color rgb="FF000000"/>
      <name val="Arial"/>
    </font>
    <font>
      <sz val="11"/>
      <color theme="1"/>
      <name val="Arial"/>
      <family val="2"/>
    </font>
    <font>
      <b/>
      <sz val="16"/>
      <color rgb="FFFFFFFF"/>
      <name val="Arial"/>
    </font>
    <font>
      <b/>
      <sz val="12"/>
      <color rgb="FF000000"/>
      <name val="Arial"/>
    </font>
    <font>
      <b/>
      <sz val="14"/>
      <color rgb="FF000000"/>
      <name val="Arial"/>
    </font>
    <font>
      <i/>
      <sz val="10"/>
      <color rgb="FF000000"/>
      <name val="Arial"/>
    </font>
    <font>
      <u/>
      <sz val="10"/>
      <color rgb="FF0096DF"/>
      <name val="Arial"/>
    </font>
    <font>
      <u/>
      <sz val="10"/>
      <color rgb="FF0072AB"/>
      <name val="Arial"/>
    </font>
    <font>
      <u/>
      <sz val="10"/>
      <color rgb="FF005078"/>
      <name val="Arial"/>
    </font>
    <font>
      <u/>
      <sz val="10"/>
      <color rgb="FFFF5C1F"/>
      <name val="Arial"/>
    </font>
    <font>
      <u/>
      <sz val="10"/>
      <color rgb="FFCC4918"/>
      <name val="Arial"/>
    </font>
    <font>
      <u/>
      <sz val="10"/>
      <color rgb="FF993712"/>
      <name val="Arial"/>
    </font>
    <font>
      <u/>
      <sz val="10"/>
      <color rgb="FF63CC00"/>
      <name val="Arial"/>
    </font>
    <font>
      <u/>
      <sz val="10"/>
      <color rgb="FFFFD900"/>
      <name val="Arial"/>
    </font>
    <font>
      <u/>
      <sz val="10"/>
      <color rgb="FFD9B800"/>
      <name val="Arial"/>
    </font>
    <font>
      <b/>
      <sz val="10"/>
      <color rgb="FF000000"/>
      <name val="Arial"/>
    </font>
    <font>
      <vertAlign val="superscript"/>
      <sz val="10"/>
      <name val="Arial"/>
    </font>
    <font>
      <b/>
      <sz val="10"/>
      <color rgb="FF000000"/>
      <name val="Arial"/>
      <family val="2"/>
    </font>
    <font>
      <sz val="10"/>
      <color rgb="FF000000"/>
      <name val="Arial"/>
    </font>
    <font>
      <sz val="10"/>
      <color theme="1"/>
      <name val="Arial"/>
      <family val="2"/>
    </font>
    <font>
      <b/>
      <sz val="10"/>
      <color theme="1"/>
      <name val="Arial"/>
      <family val="2"/>
    </font>
    <font>
      <sz val="10"/>
      <name val="Arial"/>
      <family val="2"/>
    </font>
    <font>
      <vertAlign val="superscript"/>
      <sz val="10"/>
      <color rgb="FF000000"/>
      <name val="Arial"/>
      <family val="2"/>
    </font>
    <font>
      <sz val="10"/>
      <color rgb="FF000000"/>
      <name val="Arial"/>
      <family val="2"/>
    </font>
    <font>
      <b/>
      <sz val="10"/>
      <name val="Arial"/>
      <family val="2"/>
    </font>
    <font>
      <sz val="10"/>
      <color theme="0"/>
      <name val="Arial"/>
      <family val="2"/>
    </font>
    <font>
      <i/>
      <sz val="10"/>
      <color rgb="FF000000"/>
      <name val="Arial"/>
      <family val="2"/>
    </font>
    <font>
      <sz val="11"/>
      <name val="Arial"/>
      <family val="2"/>
    </font>
    <font>
      <sz val="9"/>
      <color theme="1"/>
      <name val="Arial"/>
      <family val="2"/>
    </font>
    <font>
      <b/>
      <sz val="9"/>
      <color theme="1"/>
      <name val="Arial"/>
      <family val="2"/>
    </font>
    <font>
      <u/>
      <sz val="10"/>
      <color theme="10"/>
      <name val="Arial"/>
    </font>
    <font>
      <u/>
      <sz val="10"/>
      <color rgb="FFCC4918"/>
      <name val="Arial"/>
      <family val="2"/>
    </font>
    <font>
      <b/>
      <sz val="14"/>
      <color rgb="FF000000"/>
      <name val="Arial"/>
      <family val="2"/>
    </font>
    <font>
      <b/>
      <vertAlign val="superscript"/>
      <sz val="10"/>
      <color rgb="FF000000"/>
      <name val="Arial"/>
      <family val="2"/>
    </font>
  </fonts>
  <fills count="6">
    <fill>
      <patternFill patternType="none"/>
    </fill>
    <fill>
      <patternFill patternType="gray125"/>
    </fill>
    <fill>
      <patternFill patternType="solid">
        <fgColor rgb="FF00B0F0"/>
      </patternFill>
    </fill>
    <fill>
      <patternFill patternType="solid">
        <fgColor rgb="FFD9D9D9"/>
      </patternFill>
    </fill>
    <fill>
      <patternFill patternType="solid">
        <fgColor theme="0" tint="-0.14999847407452621"/>
        <bgColor indexed="64"/>
      </patternFill>
    </fill>
    <fill>
      <patternFill patternType="solid">
        <fgColor rgb="FFB7B7B7"/>
        <bgColor indexed="64"/>
      </patternFill>
    </fill>
  </fills>
  <borders count="20">
    <border>
      <left/>
      <right/>
      <top/>
      <bottom/>
      <diagonal/>
    </border>
    <border>
      <left style="thin">
        <color rgb="FF000000"/>
      </left>
      <right style="thin">
        <color rgb="FF000000"/>
      </right>
      <top style="thin">
        <color rgb="FF000000"/>
      </top>
      <bottom style="thin">
        <color rgb="FF000000"/>
      </bottom>
      <diagonal/>
    </border>
    <border>
      <left/>
      <right/>
      <top/>
      <bottom style="thick">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64"/>
      </bottom>
      <diagonal/>
    </border>
  </borders>
  <cellStyleXfs count="4">
    <xf numFmtId="0" fontId="0" fillId="0" borderId="0"/>
    <xf numFmtId="43" fontId="18" fillId="0" borderId="0" applyFont="0" applyFill="0" applyBorder="0" applyAlignment="0" applyProtection="0"/>
    <xf numFmtId="9" fontId="18" fillId="0" borderId="0" applyFont="0" applyFill="0" applyBorder="0" applyAlignment="0" applyProtection="0"/>
    <xf numFmtId="0" fontId="30" fillId="0" borderId="0" applyNumberFormat="0" applyFill="0" applyBorder="0" applyAlignment="0" applyProtection="0"/>
  </cellStyleXfs>
  <cellXfs count="666">
    <xf numFmtId="0" fontId="0" fillId="0" borderId="0" xfId="0"/>
    <xf numFmtId="0" fontId="2" fillId="2" borderId="0" xfId="0" applyFont="1" applyFill="1" applyAlignment="1">
      <alignment horizontal="left" wrapText="1"/>
    </xf>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1" xfId="0" applyFont="1" applyBorder="1" applyAlignment="1">
      <alignment horizontal="left" vertical="top" wrapText="1"/>
    </xf>
    <xf numFmtId="0" fontId="15" fillId="0" borderId="1" xfId="0" applyFont="1" applyBorder="1" applyAlignment="1">
      <alignment horizontal="right" vertical="top" wrapText="1"/>
    </xf>
    <xf numFmtId="0" fontId="0" fillId="0" borderId="0" xfId="0" applyFont="1" applyAlignment="1">
      <alignment horizontal="lef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0" fontId="0" fillId="0" borderId="2" xfId="0" applyFont="1" applyBorder="1" applyAlignment="1">
      <alignment horizontal="lef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0" fontId="15" fillId="0" borderId="2" xfId="0" applyFont="1" applyBorder="1" applyAlignment="1">
      <alignment horizontal="lef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4"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4"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4"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0" fontId="15" fillId="0" borderId="0" xfId="0" applyFont="1" applyAlignment="1">
      <alignment horizontal="lef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4" fontId="15" fillId="0" borderId="0" xfId="0" applyNumberFormat="1" applyFont="1" applyAlignment="1">
      <alignment horizontal="right" vertical="center"/>
    </xf>
    <xf numFmtId="3" fontId="15" fillId="0" borderId="0" xfId="0" applyNumberFormat="1" applyFont="1" applyAlignment="1">
      <alignment horizontal="right" vertical="center"/>
    </xf>
    <xf numFmtId="4"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4"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4"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4"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0" xfId="0" applyNumberFormat="1" applyFont="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3" fontId="0" fillId="0" borderId="0" xfId="0" applyNumberFormat="1" applyFont="1" applyAlignment="1">
      <alignment horizontal="right" vertical="center"/>
    </xf>
    <xf numFmtId="4" fontId="0" fillId="0" borderId="0" xfId="0" applyNumberFormat="1" applyFont="1" applyAlignment="1">
      <alignment horizontal="right" vertical="center"/>
    </xf>
    <xf numFmtId="4" fontId="0"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right" vertical="center"/>
    </xf>
    <xf numFmtId="4" fontId="15" fillId="0" borderId="0" xfId="0" applyNumberFormat="1" applyFont="1" applyAlignment="1">
      <alignment horizontal="right" vertical="center"/>
    </xf>
    <xf numFmtId="4" fontId="15" fillId="0" borderId="0" xfId="0" applyNumberFormat="1" applyFont="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2" xfId="0" applyNumberFormat="1" applyFont="1" applyBorder="1" applyAlignment="1">
      <alignment horizontal="right" vertical="center"/>
    </xf>
    <xf numFmtId="4" fontId="0" fillId="0" borderId="2" xfId="0" applyNumberFormat="1" applyFont="1" applyBorder="1" applyAlignment="1">
      <alignment horizontal="right" vertical="center"/>
    </xf>
    <xf numFmtId="4" fontId="0" fillId="0" borderId="2" xfId="0" applyNumberFormat="1" applyFont="1" applyBorder="1" applyAlignment="1">
      <alignment horizontal="right" vertical="center"/>
    </xf>
    <xf numFmtId="0" fontId="0" fillId="0" borderId="0" xfId="0" applyFont="1" applyAlignment="1">
      <alignment horizontal="left" vertical="top" wrapText="1"/>
    </xf>
    <xf numFmtId="3" fontId="0" fillId="0" borderId="0" xfId="0" applyNumberFormat="1" applyFont="1" applyAlignment="1">
      <alignment horizontal="right" vertical="center"/>
    </xf>
    <xf numFmtId="0" fontId="0" fillId="0" borderId="0" xfId="0"/>
    <xf numFmtId="0" fontId="0" fillId="0" borderId="0" xfId="0" applyFont="1" applyAlignment="1">
      <alignment horizontal="center" vertical="center"/>
    </xf>
    <xf numFmtId="0" fontId="0" fillId="0" borderId="2" xfId="0" applyFont="1" applyBorder="1" applyAlignment="1">
      <alignment horizontal="center" vertical="center"/>
    </xf>
    <xf numFmtId="0" fontId="17" fillId="0" borderId="0" xfId="0" applyFont="1" applyAlignment="1">
      <alignment horizontal="left" vertical="center"/>
    </xf>
    <xf numFmtId="3" fontId="17" fillId="0" borderId="0" xfId="0" applyNumberFormat="1" applyFont="1" applyAlignment="1">
      <alignment horizontal="right" vertical="center"/>
    </xf>
    <xf numFmtId="4" fontId="17" fillId="0" borderId="0" xfId="0" applyNumberFormat="1" applyFont="1" applyAlignment="1">
      <alignment horizontal="right" vertical="center"/>
    </xf>
    <xf numFmtId="0" fontId="0" fillId="0" borderId="8" xfId="0" applyFont="1" applyBorder="1" applyAlignment="1">
      <alignment horizontal="left" vertical="center"/>
    </xf>
    <xf numFmtId="3" fontId="0" fillId="0" borderId="8" xfId="0" applyNumberFormat="1" applyFont="1" applyBorder="1" applyAlignment="1">
      <alignment horizontal="right" vertical="center"/>
    </xf>
    <xf numFmtId="4" fontId="0" fillId="0" borderId="8" xfId="0" applyNumberFormat="1" applyFont="1" applyBorder="1" applyAlignment="1">
      <alignment horizontal="right" vertical="center"/>
    </xf>
    <xf numFmtId="0" fontId="17" fillId="0" borderId="0" xfId="0" applyFont="1" applyBorder="1" applyAlignment="1">
      <alignment horizontal="left" vertical="top" wrapText="1"/>
    </xf>
    <xf numFmtId="3" fontId="15" fillId="0" borderId="0" xfId="0" applyNumberFormat="1" applyFont="1" applyBorder="1" applyAlignment="1">
      <alignment horizontal="right" vertical="top" wrapText="1"/>
    </xf>
    <xf numFmtId="3" fontId="17" fillId="0" borderId="0" xfId="0" applyNumberFormat="1" applyFont="1" applyBorder="1" applyAlignment="1">
      <alignment horizontal="right" vertical="top" wrapText="1"/>
    </xf>
    <xf numFmtId="3" fontId="17" fillId="0" borderId="0" xfId="0" applyNumberFormat="1" applyFont="1" applyAlignment="1">
      <alignment horizontal="right" vertical="center"/>
    </xf>
    <xf numFmtId="3" fontId="0" fillId="0" borderId="0" xfId="0" applyNumberFormat="1" applyFont="1" applyAlignment="1">
      <alignment horizontal="right" vertical="center"/>
    </xf>
    <xf numFmtId="0" fontId="0" fillId="0" borderId="0" xfId="0"/>
    <xf numFmtId="0" fontId="15" fillId="0" borderId="1" xfId="0" applyFont="1" applyBorder="1" applyAlignment="1">
      <alignment horizontal="right" vertical="top" wrapText="1"/>
    </xf>
    <xf numFmtId="0" fontId="21" fillId="0" borderId="0" xfId="0" applyFont="1" applyFill="1" applyBorder="1"/>
    <xf numFmtId="0" fontId="21" fillId="0" borderId="0" xfId="0" applyFont="1" applyFill="1" applyBorder="1" applyAlignment="1">
      <alignment wrapText="1"/>
    </xf>
    <xf numFmtId="0" fontId="21" fillId="0" borderId="0" xfId="0" applyFont="1" applyFill="1" applyBorder="1" applyAlignment="1">
      <alignment vertical="top"/>
    </xf>
    <xf numFmtId="0" fontId="24" fillId="0" borderId="9" xfId="0" applyFont="1" applyFill="1" applyBorder="1"/>
    <xf numFmtId="0" fontId="24" fillId="0" borderId="9" xfId="0" applyFont="1" applyFill="1" applyBorder="1" applyAlignment="1">
      <alignment horizontal="right"/>
    </xf>
    <xf numFmtId="0" fontId="24" fillId="0" borderId="8" xfId="0" applyFont="1" applyFill="1" applyBorder="1"/>
    <xf numFmtId="164" fontId="0" fillId="0" borderId="0" xfId="2" applyNumberFormat="1" applyFont="1" applyFill="1" applyBorder="1"/>
    <xf numFmtId="164" fontId="0" fillId="0" borderId="0" xfId="0" applyNumberFormat="1" applyFill="1" applyBorder="1"/>
    <xf numFmtId="164" fontId="0" fillId="0" borderId="0" xfId="2" applyNumberFormat="1" applyFont="1" applyFill="1" applyBorder="1" applyAlignment="1">
      <alignment vertical="top"/>
    </xf>
    <xf numFmtId="164" fontId="24" fillId="0" borderId="8" xfId="2" applyNumberFormat="1" applyFont="1" applyFill="1" applyBorder="1"/>
    <xf numFmtId="164" fontId="24" fillId="0" borderId="8" xfId="0" applyNumberFormat="1" applyFont="1" applyFill="1" applyBorder="1"/>
    <xf numFmtId="0" fontId="17" fillId="0" borderId="0" xfId="0" applyFont="1" applyAlignment="1">
      <alignment horizontal="left" vertical="top" wrapText="1"/>
    </xf>
    <xf numFmtId="0" fontId="17" fillId="4" borderId="0" xfId="0" applyFont="1" applyFill="1" applyAlignment="1">
      <alignment horizontal="left" vertical="top" wrapText="1"/>
    </xf>
    <xf numFmtId="0" fontId="23" fillId="0" borderId="0" xfId="0" applyFont="1" applyAlignment="1">
      <alignment horizontal="left" vertical="top" wrapText="1"/>
    </xf>
    <xf numFmtId="0" fontId="26" fillId="0" borderId="0" xfId="0" applyFont="1" applyAlignment="1">
      <alignment horizontal="left" vertical="top" wrapText="1"/>
    </xf>
    <xf numFmtId="0" fontId="27" fillId="0" borderId="0" xfId="0" applyFont="1" applyAlignment="1">
      <alignment horizontal="left" vertical="top"/>
    </xf>
    <xf numFmtId="0" fontId="21" fillId="0" borderId="9" xfId="0" applyFont="1" applyFill="1" applyBorder="1" applyAlignment="1">
      <alignment vertical="center" wrapText="1"/>
    </xf>
    <xf numFmtId="0" fontId="21" fillId="0" borderId="9" xfId="0" applyFont="1" applyFill="1" applyBorder="1" applyAlignment="1">
      <alignment vertical="center"/>
    </xf>
    <xf numFmtId="165" fontId="19" fillId="0" borderId="0" xfId="1" applyNumberFormat="1" applyFont="1" applyFill="1" applyBorder="1" applyAlignment="1">
      <alignment vertical="center"/>
    </xf>
    <xf numFmtId="0" fontId="28" fillId="0" borderId="0" xfId="0" applyFont="1" applyFill="1" applyBorder="1"/>
    <xf numFmtId="0" fontId="31" fillId="0" borderId="0" xfId="3" applyFont="1"/>
    <xf numFmtId="0" fontId="32" fillId="0" borderId="0" xfId="0" applyFont="1"/>
    <xf numFmtId="3" fontId="0" fillId="0" borderId="0" xfId="0" applyNumberFormat="1"/>
    <xf numFmtId="164" fontId="0" fillId="0" borderId="0" xfId="0" applyNumberFormat="1"/>
    <xf numFmtId="0" fontId="0" fillId="0" borderId="0" xfId="0" applyFill="1" applyAlignment="1">
      <alignment horizontal="right"/>
    </xf>
    <xf numFmtId="0" fontId="0" fillId="0" borderId="0" xfId="0" applyFill="1" applyAlignment="1">
      <alignment horizontal="right" wrapText="1"/>
    </xf>
    <xf numFmtId="0" fontId="0" fillId="0" borderId="0" xfId="0" applyFill="1"/>
    <xf numFmtId="166" fontId="0" fillId="0" borderId="0" xfId="0" applyNumberFormat="1" applyFill="1"/>
    <xf numFmtId="2" fontId="0" fillId="0" borderId="0" xfId="0" applyNumberFormat="1" applyFill="1"/>
    <xf numFmtId="167" fontId="0" fillId="0" borderId="0" xfId="0" applyNumberFormat="1"/>
    <xf numFmtId="0" fontId="0" fillId="0" borderId="0" xfId="0"/>
    <xf numFmtId="2" fontId="0" fillId="0" borderId="0" xfId="0" applyNumberFormat="1"/>
    <xf numFmtId="164" fontId="0" fillId="0" borderId="0" xfId="0" applyNumberFormat="1" applyFont="1" applyAlignment="1">
      <alignment horizontal="right" vertical="center"/>
    </xf>
    <xf numFmtId="164" fontId="17" fillId="0" borderId="0" xfId="0" applyNumberFormat="1" applyFont="1" applyAlignment="1">
      <alignment horizontal="right" vertical="center"/>
    </xf>
    <xf numFmtId="0" fontId="23" fillId="0" borderId="0" xfId="0" applyFont="1"/>
    <xf numFmtId="0" fontId="17" fillId="0" borderId="0" xfId="0" applyFont="1"/>
    <xf numFmtId="4" fontId="17" fillId="0" borderId="2" xfId="0" applyNumberFormat="1" applyFont="1" applyBorder="1" applyAlignment="1">
      <alignment horizontal="right" vertical="center"/>
    </xf>
    <xf numFmtId="164" fontId="23" fillId="0" borderId="0" xfId="0" applyNumberFormat="1" applyFont="1" applyAlignment="1">
      <alignment horizontal="right" vertical="center"/>
    </xf>
    <xf numFmtId="0" fontId="17" fillId="0" borderId="2" xfId="0" applyFont="1" applyBorder="1" applyAlignment="1">
      <alignment horizontal="left" vertical="center"/>
    </xf>
    <xf numFmtId="3" fontId="17" fillId="0" borderId="0" xfId="0" applyNumberFormat="1" applyFont="1" applyAlignment="1">
      <alignment horizontal="right" vertical="center"/>
    </xf>
    <xf numFmtId="0" fontId="17" fillId="0" borderId="1" xfId="0" applyFont="1" applyBorder="1" applyAlignment="1">
      <alignment horizontal="right" vertical="top" wrapText="1"/>
    </xf>
    <xf numFmtId="166" fontId="0" fillId="0" borderId="0" xfId="0" applyNumberFormat="1"/>
    <xf numFmtId="4" fontId="0" fillId="0" borderId="0" xfId="0" applyNumberFormat="1"/>
    <xf numFmtId="3" fontId="17" fillId="0" borderId="0" xfId="0" applyNumberFormat="1" applyFont="1"/>
    <xf numFmtId="0" fontId="21" fillId="0" borderId="19" xfId="0" applyFont="1" applyFill="1" applyBorder="1"/>
    <xf numFmtId="4" fontId="23" fillId="0" borderId="0" xfId="0" applyNumberFormat="1" applyFont="1" applyAlignment="1">
      <alignment horizontal="right" vertical="center"/>
    </xf>
    <xf numFmtId="0" fontId="2" fillId="2" borderId="0" xfId="0" applyFont="1" applyFill="1" applyAlignment="1">
      <alignment horizontal="left" wrapText="1"/>
    </xf>
    <xf numFmtId="49" fontId="23" fillId="0" borderId="0" xfId="0" applyNumberFormat="1" applyFont="1" applyAlignment="1">
      <alignment horizontal="left" wrapText="1"/>
    </xf>
    <xf numFmtId="0" fontId="23" fillId="0" borderId="0" xfId="0" applyFont="1" applyAlignment="1">
      <alignment horizontal="left" indent="1"/>
    </xf>
    <xf numFmtId="0" fontId="23" fillId="0" borderId="0" xfId="0" applyFont="1" applyAlignment="1">
      <alignment horizontal="left"/>
    </xf>
    <xf numFmtId="0" fontId="17" fillId="3" borderId="0" xfId="0" applyFont="1" applyFill="1" applyAlignment="1">
      <alignment horizontal="center" wrapText="1"/>
    </xf>
    <xf numFmtId="3" fontId="17" fillId="0" borderId="0" xfId="0" applyNumberFormat="1" applyFont="1" applyAlignment="1">
      <alignment horizontal="right" vertical="center"/>
    </xf>
    <xf numFmtId="0" fontId="15" fillId="0" borderId="1" xfId="0" applyFont="1" applyBorder="1" applyAlignment="1">
      <alignment horizontal="left" vertical="top" wrapText="1"/>
    </xf>
    <xf numFmtId="0" fontId="15" fillId="0" borderId="1" xfId="0" applyFont="1" applyBorder="1" applyAlignment="1">
      <alignment horizontal="center" vertical="top" wrapText="1"/>
    </xf>
    <xf numFmtId="0" fontId="23" fillId="3" borderId="0" xfId="0" applyFont="1" applyFill="1" applyAlignment="1">
      <alignment horizontal="center" wrapText="1"/>
    </xf>
    <xf numFmtId="3" fontId="0" fillId="0" borderId="0" xfId="0" applyNumberFormat="1" applyFont="1" applyAlignment="1">
      <alignment horizontal="right" vertical="center"/>
    </xf>
    <xf numFmtId="0" fontId="0" fillId="3" borderId="0" xfId="0" applyFont="1" applyFill="1" applyAlignment="1">
      <alignment horizontal="center" wrapText="1"/>
    </xf>
    <xf numFmtId="0" fontId="23" fillId="0" borderId="0" xfId="0" applyFont="1" applyAlignment="1">
      <alignment horizontal="left" vertical="center" wrapText="1"/>
    </xf>
    <xf numFmtId="0" fontId="0" fillId="0" borderId="0" xfId="0"/>
    <xf numFmtId="0" fontId="15" fillId="0" borderId="3" xfId="0" applyFont="1" applyBorder="1" applyAlignment="1">
      <alignment horizontal="right" vertical="top" wrapText="1"/>
    </xf>
    <xf numFmtId="0" fontId="15" fillId="0" borderId="4" xfId="0" applyFont="1" applyBorder="1" applyAlignment="1">
      <alignment horizontal="right" vertical="top" wrapText="1"/>
    </xf>
    <xf numFmtId="0" fontId="15" fillId="0" borderId="5" xfId="0" applyFont="1" applyBorder="1" applyAlignment="1">
      <alignment horizontal="center" vertical="top" wrapText="1"/>
    </xf>
    <xf numFmtId="0" fontId="15" fillId="0" borderId="6" xfId="0" applyFont="1" applyBorder="1" applyAlignment="1">
      <alignment horizontal="center" vertical="top" wrapText="1"/>
    </xf>
    <xf numFmtId="0" fontId="15" fillId="0" borderId="3" xfId="0" applyFont="1" applyBorder="1" applyAlignment="1">
      <alignment horizontal="center" vertical="top" wrapText="1"/>
    </xf>
    <xf numFmtId="0" fontId="15" fillId="0" borderId="7" xfId="0" applyFont="1" applyBorder="1" applyAlignment="1">
      <alignment horizontal="center" vertical="top" wrapText="1"/>
    </xf>
    <xf numFmtId="0" fontId="15" fillId="0" borderId="4" xfId="0" applyFont="1" applyBorder="1" applyAlignment="1">
      <alignment horizontal="center" vertical="top" wrapText="1"/>
    </xf>
    <xf numFmtId="0" fontId="15" fillId="0" borderId="1" xfId="0" applyFont="1" applyBorder="1" applyAlignment="1">
      <alignment horizontal="right" vertical="top" wrapText="1"/>
    </xf>
    <xf numFmtId="0" fontId="15" fillId="0" borderId="10" xfId="0" applyFont="1" applyBorder="1" applyAlignment="1">
      <alignment horizontal="left" vertical="top" wrapText="1"/>
    </xf>
    <xf numFmtId="0" fontId="15" fillId="0" borderId="11" xfId="0" applyFont="1" applyBorder="1" applyAlignment="1">
      <alignment horizontal="left" vertical="top" wrapText="1"/>
    </xf>
    <xf numFmtId="0" fontId="15" fillId="0" borderId="12" xfId="0" applyFont="1" applyBorder="1" applyAlignment="1">
      <alignment horizontal="left" vertical="top" wrapText="1"/>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15" xfId="0" applyFont="1" applyBorder="1" applyAlignment="1">
      <alignment horizontal="left" vertical="top" wrapText="1"/>
    </xf>
    <xf numFmtId="0" fontId="15" fillId="0" borderId="6" xfId="0" applyFont="1" applyBorder="1" applyAlignment="1">
      <alignment horizontal="right" vertical="top" wrapText="1"/>
    </xf>
    <xf numFmtId="0" fontId="20" fillId="0" borderId="0" xfId="0" applyFont="1" applyFill="1" applyBorder="1" applyAlignment="1">
      <alignment horizontal="left"/>
    </xf>
    <xf numFmtId="0" fontId="0" fillId="0" borderId="0" xfId="0" applyFont="1" applyAlignment="1">
      <alignment horizontal="left" vertical="center" wrapText="1"/>
    </xf>
    <xf numFmtId="0" fontId="0" fillId="0" borderId="0" xfId="0" applyFont="1" applyAlignment="1">
      <alignment horizontal="left" wrapText="1"/>
    </xf>
    <xf numFmtId="0" fontId="0" fillId="0" borderId="0" xfId="0" applyAlignment="1"/>
    <xf numFmtId="0" fontId="0" fillId="0" borderId="0" xfId="0" applyAlignment="1">
      <alignment vertical="center"/>
    </xf>
    <xf numFmtId="0" fontId="17" fillId="0" borderId="1" xfId="0" applyFont="1" applyBorder="1" applyAlignment="1">
      <alignment horizontal="center" vertical="top" wrapText="1"/>
    </xf>
    <xf numFmtId="3" fontId="15" fillId="0" borderId="0" xfId="0" applyNumberFormat="1" applyFont="1" applyAlignment="1">
      <alignment horizontal="right" vertical="center"/>
    </xf>
    <xf numFmtId="0" fontId="23" fillId="0" borderId="0" xfId="0" applyFont="1" applyAlignment="1">
      <alignment horizontal="left" vertical="top" wrapText="1"/>
    </xf>
    <xf numFmtId="0" fontId="17" fillId="0" borderId="1" xfId="0" applyFont="1" applyBorder="1" applyAlignment="1">
      <alignment horizontal="right" vertical="top" wrapText="1"/>
    </xf>
    <xf numFmtId="0" fontId="21" fillId="0" borderId="0" xfId="0" applyFont="1" applyFill="1" applyBorder="1" applyAlignment="1">
      <alignment horizontal="left" vertical="top" wrapText="1"/>
    </xf>
    <xf numFmtId="0" fontId="21" fillId="0" borderId="0" xfId="0" applyFont="1" applyFill="1" applyBorder="1" applyAlignment="1">
      <alignment horizontal="left" vertical="top"/>
    </xf>
    <xf numFmtId="0" fontId="21" fillId="0" borderId="9" xfId="0" applyFont="1" applyFill="1" applyBorder="1" applyAlignment="1">
      <alignment horizontal="left" vertical="center" wrapText="1"/>
    </xf>
    <xf numFmtId="0" fontId="21" fillId="0" borderId="9" xfId="0" applyFont="1" applyFill="1" applyBorder="1" applyAlignment="1">
      <alignment horizontal="left" vertical="center"/>
    </xf>
    <xf numFmtId="165" fontId="1" fillId="5" borderId="16" xfId="1" applyNumberFormat="1" applyFont="1" applyFill="1" applyBorder="1" applyAlignment="1">
      <alignment horizontal="left" vertical="center"/>
    </xf>
    <xf numFmtId="165" fontId="1" fillId="5" borderId="17" xfId="1" applyNumberFormat="1" applyFont="1" applyFill="1" applyBorder="1" applyAlignment="1">
      <alignment horizontal="left" vertical="center"/>
    </xf>
    <xf numFmtId="165" fontId="1" fillId="5" borderId="18" xfId="1" applyNumberFormat="1"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7" xfId="0" applyFont="1" applyFill="1" applyBorder="1" applyAlignment="1">
      <alignment horizontal="left" vertical="center"/>
    </xf>
    <xf numFmtId="0" fontId="21" fillId="0" borderId="18" xfId="0" applyFont="1" applyFill="1" applyBorder="1" applyAlignment="1">
      <alignment horizontal="left" vertical="center"/>
    </xf>
  </cellXfs>
  <cellStyles count="4">
    <cellStyle name="Komma" xfId="1" builtinId="3"/>
    <cellStyle name="Link" xfId="3" builtinId="8"/>
    <cellStyle name="Prozent" xfId="2" builtinId="5"/>
    <cellStyle name="Standard" xfId="0" builtinId="0"/>
  </cellStyles>
  <dxfs count="0"/>
  <tableStyles count="0" defaultTableStyle="TableStyleMedium2" defaultPivotStyle="PivotStyleLight16"/>
  <colors>
    <mruColors>
      <color rgb="FFCC491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11</xdr:row>
      <xdr:rowOff>47624</xdr:rowOff>
    </xdr:from>
    <xdr:to>
      <xdr:col>7</xdr:col>
      <xdr:colOff>838660</xdr:colOff>
      <xdr:row>37</xdr:row>
      <xdr:rowOff>157574</xdr:rowOff>
    </xdr:to>
    <xdr:pic>
      <xdr:nvPicPr>
        <xdr:cNvPr id="3" name="Grafik 2"/>
        <xdr:cNvPicPr>
          <a:picLocks noChangeAspect="1"/>
        </xdr:cNvPicPr>
      </xdr:nvPicPr>
      <xdr:blipFill>
        <a:blip xmlns:r="http://schemas.openxmlformats.org/officeDocument/2006/relationships" r:embed="rId1"/>
        <a:stretch>
          <a:fillRect/>
        </a:stretch>
      </xdr:blipFill>
      <xdr:spPr>
        <a:xfrm>
          <a:off x="161925" y="1895474"/>
          <a:ext cx="6658435" cy="432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19</xdr:row>
      <xdr:rowOff>0</xdr:rowOff>
    </xdr:from>
    <xdr:ext cx="6646154" cy="4320000"/>
    <xdr:pic>
      <xdr:nvPicPr>
        <xdr:cNvPr id="2" name="Picture 1"/>
        <xdr:cNvPicPr>
          <a:picLocks noChangeAspect="1"/>
        </xdr:cNvPicPr>
      </xdr:nvPicPr>
      <xdr:blipFill>
        <a:blip xmlns:r="http://schemas.openxmlformats.org/officeDocument/2006/relationships" r:embed="rId1"/>
        <a:stretch>
          <a:fillRect/>
        </a:stretch>
      </xdr:blipFill>
      <xdr:spPr>
        <a:xfrm>
          <a:off x="171450" y="3543300"/>
          <a:ext cx="6646154" cy="432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19</xdr:row>
      <xdr:rowOff>0</xdr:rowOff>
    </xdr:from>
    <xdr:ext cx="6646154" cy="4320000"/>
    <xdr:pic>
      <xdr:nvPicPr>
        <xdr:cNvPr id="2" name="Picture 1"/>
        <xdr:cNvPicPr>
          <a:picLocks noChangeAspect="1"/>
        </xdr:cNvPicPr>
      </xdr:nvPicPr>
      <xdr:blipFill>
        <a:blip xmlns:r="http://schemas.openxmlformats.org/officeDocument/2006/relationships" r:embed="rId1"/>
        <a:stretch>
          <a:fillRect/>
        </a:stretch>
      </xdr:blipFill>
      <xdr:spPr>
        <a:xfrm>
          <a:off x="171450" y="3543300"/>
          <a:ext cx="6646154" cy="4320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19</xdr:row>
      <xdr:rowOff>0</xdr:rowOff>
    </xdr:from>
    <xdr:ext cx="6646154" cy="4320000"/>
    <xdr:pic>
      <xdr:nvPicPr>
        <xdr:cNvPr id="2" name="Picture 1"/>
        <xdr:cNvPicPr>
          <a:picLocks noChangeAspect="1"/>
        </xdr:cNvPicPr>
      </xdr:nvPicPr>
      <xdr:blipFill>
        <a:blip xmlns:r="http://schemas.openxmlformats.org/officeDocument/2006/relationships" r:embed="rId1"/>
        <a:stretch>
          <a:fillRect/>
        </a:stretch>
      </xdr:blipFill>
      <xdr:spPr>
        <a:xfrm>
          <a:off x="171450" y="3543300"/>
          <a:ext cx="6646154" cy="4320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19</xdr:row>
      <xdr:rowOff>0</xdr:rowOff>
    </xdr:from>
    <xdr:ext cx="6646154" cy="4320000"/>
    <xdr:pic>
      <xdr:nvPicPr>
        <xdr:cNvPr id="2" name="Picture 1"/>
        <xdr:cNvPicPr>
          <a:picLocks noChangeAspect="1"/>
        </xdr:cNvPicPr>
      </xdr:nvPicPr>
      <xdr:blipFill>
        <a:blip xmlns:r="http://schemas.openxmlformats.org/officeDocument/2006/relationships" r:embed="rId1"/>
        <a:stretch>
          <a:fillRect/>
        </a:stretch>
      </xdr:blipFill>
      <xdr:spPr>
        <a:xfrm>
          <a:off x="171450" y="3543300"/>
          <a:ext cx="6646154" cy="4320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22</xdr:row>
      <xdr:rowOff>0</xdr:rowOff>
    </xdr:from>
    <xdr:ext cx="6646154" cy="4320000"/>
    <xdr:pic>
      <xdr:nvPicPr>
        <xdr:cNvPr id="2" name="Picture 1"/>
        <xdr:cNvPicPr>
          <a:picLocks noChangeAspect="1"/>
        </xdr:cNvPicPr>
      </xdr:nvPicPr>
      <xdr:blipFill>
        <a:blip xmlns:r="http://schemas.openxmlformats.org/officeDocument/2006/relationships" r:embed="rId1"/>
        <a:stretch>
          <a:fillRect/>
        </a:stretch>
      </xdr:blipFill>
      <xdr:spPr>
        <a:xfrm>
          <a:off x="171450" y="4000500"/>
          <a:ext cx="6646154" cy="432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64</xdr:row>
      <xdr:rowOff>0</xdr:rowOff>
    </xdr:from>
    <xdr:ext cx="6646154" cy="4320000"/>
    <xdr:pic>
      <xdr:nvPicPr>
        <xdr:cNvPr id="3" name="Picture 1"/>
        <xdr:cNvPicPr>
          <a:picLocks noChangeAspect="1"/>
        </xdr:cNvPicPr>
      </xdr:nvPicPr>
      <xdr:blipFill>
        <a:blip xmlns:r="http://schemas.openxmlformats.org/officeDocument/2006/relationships" r:embed="rId1"/>
        <a:stretch>
          <a:fillRect/>
        </a:stretch>
      </xdr:blipFill>
      <xdr:spPr>
        <a:xfrm>
          <a:off x="171450" y="10677525"/>
          <a:ext cx="6646154" cy="4320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1</xdr:row>
      <xdr:rowOff>66675</xdr:rowOff>
    </xdr:from>
    <xdr:to>
      <xdr:col>14</xdr:col>
      <xdr:colOff>318639</xdr:colOff>
      <xdr:row>68</xdr:row>
      <xdr:rowOff>17700</xdr:rowOff>
    </xdr:to>
    <xdr:pic>
      <xdr:nvPicPr>
        <xdr:cNvPr id="2" name="Grafik 1"/>
        <xdr:cNvPicPr>
          <a:picLocks noChangeAspect="1"/>
        </xdr:cNvPicPr>
      </xdr:nvPicPr>
      <xdr:blipFill>
        <a:blip xmlns:r="http://schemas.openxmlformats.org/officeDocument/2006/relationships" r:embed="rId1"/>
        <a:stretch>
          <a:fillRect/>
        </a:stretch>
      </xdr:blipFill>
      <xdr:spPr>
        <a:xfrm>
          <a:off x="190500" y="295275"/>
          <a:ext cx="10205589" cy="10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30</xdr:row>
      <xdr:rowOff>0</xdr:rowOff>
    </xdr:from>
    <xdr:ext cx="6646154" cy="4320000"/>
    <xdr:pic>
      <xdr:nvPicPr>
        <xdr:cNvPr id="3" name="Picture 1"/>
        <xdr:cNvPicPr>
          <a:picLocks noChangeAspect="1"/>
        </xdr:cNvPicPr>
      </xdr:nvPicPr>
      <xdr:blipFill>
        <a:blip xmlns:r="http://schemas.openxmlformats.org/officeDocument/2006/relationships" r:embed="rId1"/>
        <a:stretch>
          <a:fillRect/>
        </a:stretch>
      </xdr:blipFill>
      <xdr:spPr>
        <a:xfrm>
          <a:off x="171450" y="5143500"/>
          <a:ext cx="6646154" cy="4320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10583</xdr:colOff>
      <xdr:row>26</xdr:row>
      <xdr:rowOff>105834</xdr:rowOff>
    </xdr:from>
    <xdr:ext cx="6646154" cy="4320000"/>
    <xdr:pic>
      <xdr:nvPicPr>
        <xdr:cNvPr id="2" name="Picture 1"/>
        <xdr:cNvPicPr>
          <a:picLocks noChangeAspect="1"/>
        </xdr:cNvPicPr>
      </xdr:nvPicPr>
      <xdr:blipFill>
        <a:blip xmlns:r="http://schemas.openxmlformats.org/officeDocument/2006/relationships" r:embed="rId1"/>
        <a:stretch>
          <a:fillRect/>
        </a:stretch>
      </xdr:blipFill>
      <xdr:spPr>
        <a:xfrm>
          <a:off x="179916" y="4487334"/>
          <a:ext cx="6646154" cy="4320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9525</xdr:colOff>
      <xdr:row>16</xdr:row>
      <xdr:rowOff>28575</xdr:rowOff>
    </xdr:from>
    <xdr:ext cx="6646154" cy="4320000"/>
    <xdr:pic>
      <xdr:nvPicPr>
        <xdr:cNvPr id="3" name="Picture 1"/>
        <xdr:cNvPicPr>
          <a:picLocks noChangeAspect="1"/>
        </xdr:cNvPicPr>
      </xdr:nvPicPr>
      <xdr:blipFill>
        <a:blip xmlns:r="http://schemas.openxmlformats.org/officeDocument/2006/relationships" r:embed="rId1"/>
        <a:stretch>
          <a:fillRect/>
        </a:stretch>
      </xdr:blipFill>
      <xdr:spPr>
        <a:xfrm>
          <a:off x="180975" y="2895600"/>
          <a:ext cx="6646154" cy="432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8</xdr:col>
      <xdr:colOff>862316</xdr:colOff>
      <xdr:row>42</xdr:row>
      <xdr:rowOff>109950</xdr:rowOff>
    </xdr:to>
    <xdr:pic>
      <xdr:nvPicPr>
        <xdr:cNvPr id="3" name="Grafik 2"/>
        <xdr:cNvPicPr>
          <a:picLocks noChangeAspect="1"/>
        </xdr:cNvPicPr>
      </xdr:nvPicPr>
      <xdr:blipFill>
        <a:blip xmlns:r="http://schemas.openxmlformats.org/officeDocument/2006/relationships" r:embed="rId1"/>
        <a:stretch>
          <a:fillRect/>
        </a:stretch>
      </xdr:blipFill>
      <xdr:spPr>
        <a:xfrm>
          <a:off x="171450" y="2867025"/>
          <a:ext cx="6643991" cy="43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16</xdr:row>
      <xdr:rowOff>0</xdr:rowOff>
    </xdr:from>
    <xdr:ext cx="6646154" cy="4320000"/>
    <xdr:pic>
      <xdr:nvPicPr>
        <xdr:cNvPr id="3" name="Picture 1"/>
        <xdr:cNvPicPr>
          <a:picLocks noChangeAspect="1"/>
        </xdr:cNvPicPr>
      </xdr:nvPicPr>
      <xdr:blipFill>
        <a:blip xmlns:r="http://schemas.openxmlformats.org/officeDocument/2006/relationships" r:embed="rId1"/>
        <a:stretch>
          <a:fillRect/>
        </a:stretch>
      </xdr:blipFill>
      <xdr:spPr>
        <a:xfrm>
          <a:off x="171450" y="2867025"/>
          <a:ext cx="6646154" cy="43200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16</xdr:row>
      <xdr:rowOff>0</xdr:rowOff>
    </xdr:from>
    <xdr:ext cx="6646154" cy="4320000"/>
    <xdr:pic>
      <xdr:nvPicPr>
        <xdr:cNvPr id="3" name="Picture 1"/>
        <xdr:cNvPicPr>
          <a:picLocks noChangeAspect="1"/>
        </xdr:cNvPicPr>
      </xdr:nvPicPr>
      <xdr:blipFill>
        <a:blip xmlns:r="http://schemas.openxmlformats.org/officeDocument/2006/relationships" r:embed="rId1"/>
        <a:stretch>
          <a:fillRect/>
        </a:stretch>
      </xdr:blipFill>
      <xdr:spPr>
        <a:xfrm>
          <a:off x="171450" y="2867025"/>
          <a:ext cx="6646154" cy="4320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17</xdr:row>
      <xdr:rowOff>0</xdr:rowOff>
    </xdr:from>
    <xdr:ext cx="6646154" cy="4320000"/>
    <xdr:pic>
      <xdr:nvPicPr>
        <xdr:cNvPr id="2" name="Picture 1"/>
        <xdr:cNvPicPr>
          <a:picLocks noChangeAspect="1"/>
        </xdr:cNvPicPr>
      </xdr:nvPicPr>
      <xdr:blipFill>
        <a:blip xmlns:r="http://schemas.openxmlformats.org/officeDocument/2006/relationships" r:embed="rId1"/>
        <a:stretch>
          <a:fillRect/>
        </a:stretch>
      </xdr:blipFill>
      <xdr:spPr>
        <a:xfrm>
          <a:off x="171450" y="3114675"/>
          <a:ext cx="6646154" cy="4320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18</xdr:row>
      <xdr:rowOff>0</xdr:rowOff>
    </xdr:from>
    <xdr:ext cx="6646154" cy="4320000"/>
    <xdr:pic>
      <xdr:nvPicPr>
        <xdr:cNvPr id="2" name="Picture 1"/>
        <xdr:cNvPicPr>
          <a:picLocks noChangeAspect="1"/>
        </xdr:cNvPicPr>
      </xdr:nvPicPr>
      <xdr:blipFill>
        <a:blip xmlns:r="http://schemas.openxmlformats.org/officeDocument/2006/relationships" r:embed="rId1"/>
        <a:stretch>
          <a:fillRect/>
        </a:stretch>
      </xdr:blipFill>
      <xdr:spPr>
        <a:xfrm>
          <a:off x="171450" y="3381375"/>
          <a:ext cx="6646154" cy="432000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D60"/>
  <sheetViews>
    <sheetView showGridLines="0" workbookViewId="0">
      <selection activeCell="D40" sqref="D40"/>
    </sheetView>
  </sheetViews>
  <sheetFormatPr baseColWidth="10" defaultRowHeight="12.75" x14ac:dyDescent="0.2"/>
  <cols>
    <col min="1" max="1" width="2.5703125" customWidth="1"/>
    <col min="2" max="2" width="14.42578125" customWidth="1"/>
    <col min="3" max="3" width="3.5703125" customWidth="1"/>
    <col min="4" max="4" width="121.5703125" bestFit="1" customWidth="1"/>
  </cols>
  <sheetData>
    <row r="4" spans="2:4" ht="14.45" customHeight="1" x14ac:dyDescent="0.3">
      <c r="B4" s="1"/>
      <c r="C4" s="1"/>
      <c r="D4" s="1"/>
    </row>
    <row r="5" spans="2:4" ht="14.45" customHeight="1" x14ac:dyDescent="0.3">
      <c r="B5" s="1"/>
      <c r="C5" s="1"/>
      <c r="D5" s="1"/>
    </row>
    <row r="6" spans="2:4" ht="21" customHeight="1" x14ac:dyDescent="0.3">
      <c r="B6" s="619" t="s">
        <v>0</v>
      </c>
      <c r="C6" s="619"/>
      <c r="D6" s="619"/>
    </row>
    <row r="7" spans="2:4" ht="6" customHeight="1" x14ac:dyDescent="0.2"/>
    <row r="8" spans="2:4" x14ac:dyDescent="0.2">
      <c r="B8" t="s">
        <v>1</v>
      </c>
    </row>
    <row r="9" spans="2:4" x14ac:dyDescent="0.2">
      <c r="B9" t="s">
        <v>2</v>
      </c>
    </row>
    <row r="10" spans="2:4" x14ac:dyDescent="0.2">
      <c r="B10" t="s">
        <v>3</v>
      </c>
    </row>
    <row r="15" spans="2:4" ht="15.75" x14ac:dyDescent="0.25">
      <c r="B15" s="2" t="s">
        <v>4</v>
      </c>
    </row>
    <row r="17" spans="2:4" x14ac:dyDescent="0.2">
      <c r="B17" s="4" t="s">
        <v>7</v>
      </c>
    </row>
    <row r="18" spans="2:4" x14ac:dyDescent="0.2">
      <c r="B18" t="s">
        <v>8</v>
      </c>
      <c r="C18" t="s">
        <v>9</v>
      </c>
      <c r="D18" s="5" t="str">
        <f>HYPERLINK("#'T1'!A1", "Steuerpflichtige, Steuerfaktoren und Steuern nach Besteuerungsart, 2001 – 2020")</f>
        <v>Steuerpflichtige, Steuerfaktoren und Steuern nach Besteuerungsart, 2001 – 2020</v>
      </c>
    </row>
    <row r="19" spans="2:4" x14ac:dyDescent="0.2">
      <c r="B19" t="s">
        <v>10</v>
      </c>
      <c r="C19" t="s">
        <v>9</v>
      </c>
      <c r="D19" s="5" t="str">
        <f>HYPERLINK("#'T2'!A1", "Steuerpflichtige, Steuerfaktoren und Steuern nach Rechtsform, 2020")</f>
        <v>Steuerpflichtige, Steuerfaktoren und Steuern nach Rechtsform, 2020</v>
      </c>
    </row>
    <row r="20" spans="2:4" x14ac:dyDescent="0.2">
      <c r="D20" s="5"/>
    </row>
    <row r="21" spans="2:4" x14ac:dyDescent="0.2">
      <c r="B21" s="4" t="s">
        <v>11</v>
      </c>
    </row>
    <row r="22" spans="2:4" x14ac:dyDescent="0.2">
      <c r="B22" t="s">
        <v>757</v>
      </c>
      <c r="C22" t="s">
        <v>9</v>
      </c>
      <c r="D22" s="6" t="str">
        <f>HYPERLINK("#'T3'!A1", "Steuerpflichtige, Steuerfaktoren und Steuern, 2001 – 2020")</f>
        <v>Steuerpflichtige, Steuerfaktoren und Steuern, 2001 – 2020</v>
      </c>
    </row>
    <row r="23" spans="2:4" x14ac:dyDescent="0.2">
      <c r="B23" t="s">
        <v>758</v>
      </c>
      <c r="C23" t="s">
        <v>9</v>
      </c>
      <c r="D23" s="6" t="str">
        <f>HYPERLINK("#'T4'!A1", "Steuerpflichtige, Steuerfaktoren und Steuern nach Renditestufe, 2020")</f>
        <v>Steuerpflichtige, Steuerfaktoren und Steuern nach Renditestufe, 2020</v>
      </c>
    </row>
    <row r="24" spans="2:4" x14ac:dyDescent="0.2">
      <c r="B24" t="s">
        <v>759</v>
      </c>
      <c r="C24" t="s">
        <v>9</v>
      </c>
      <c r="D24" s="6" t="str">
        <f>HYPERLINK("#'T5a'!A1", "Steuerpflichtige, Steuerfaktoren und Steuern nach Wirtschaftszweig (NOGA 2008), 2020")</f>
        <v>Steuerpflichtige, Steuerfaktoren und Steuern nach Wirtschaftszweig (NOGA 2008), 2020</v>
      </c>
    </row>
    <row r="25" spans="2:4" x14ac:dyDescent="0.2">
      <c r="B25" t="s">
        <v>760</v>
      </c>
      <c r="C25" t="s">
        <v>9</v>
      </c>
      <c r="D25" s="6" t="str">
        <f>HYPERLINK("#'T5b'!A1", "Steuerpflichtige, Reingewinn und Gewinnsteuer nach Steuersatz und Wirtschaftszweig (NOGA 2008), 2020")</f>
        <v>Steuerpflichtige, Reingewinn und Gewinnsteuer nach Steuersatz und Wirtschaftszweig (NOGA 2008), 2020</v>
      </c>
    </row>
    <row r="26" spans="2:4" x14ac:dyDescent="0.2">
      <c r="B26" t="s">
        <v>761</v>
      </c>
      <c r="C26" t="s">
        <v>9</v>
      </c>
      <c r="D26" s="6" t="str">
        <f>HYPERLINK("#'T6'!A1", "Steuerpflichtige, Steuerfaktoren und einfache Kantonssteuer nach Reingewinnklasse, 2020")</f>
        <v>Steuerpflichtige, Steuerfaktoren und einfache Kantonssteuer nach Reingewinnklasse, 2020</v>
      </c>
    </row>
    <row r="27" spans="2:4" x14ac:dyDescent="0.2">
      <c r="B27" t="s">
        <v>762</v>
      </c>
      <c r="C27" t="s">
        <v>9</v>
      </c>
      <c r="D27" s="6" t="str">
        <f>HYPERLINK("#'T7'!A1", "Steuerpflichtige und Steuern nach Reingewinnklasse, 2020")</f>
        <v>Steuerpflichtige und Steuern nach Reingewinnklasse, 2020</v>
      </c>
    </row>
    <row r="28" spans="2:4" x14ac:dyDescent="0.2">
      <c r="B28" t="s">
        <v>763</v>
      </c>
      <c r="C28" t="s">
        <v>9</v>
      </c>
      <c r="D28" s="6" t="str">
        <f>HYPERLINK("#'T8'!A1", "Steuerpflichtige, Steuerfaktoren und einfache Kantonssteuer nach Eigenkapitalklasse, 2020")</f>
        <v>Steuerpflichtige, Steuerfaktoren und einfache Kantonssteuer nach Eigenkapitalklasse, 2020</v>
      </c>
    </row>
    <row r="29" spans="2:4" x14ac:dyDescent="0.2">
      <c r="B29" t="s">
        <v>764</v>
      </c>
      <c r="C29" t="s">
        <v>9</v>
      </c>
      <c r="D29" s="6" t="str">
        <f>HYPERLINK("#'T9'!A1", "Steuerpflichtige und Steuern nach Eigenkapitalklasse, 2020")</f>
        <v>Steuerpflichtige und Steuern nach Eigenkapitalklasse, 2020</v>
      </c>
    </row>
    <row r="30" spans="2:4" x14ac:dyDescent="0.2">
      <c r="D30" s="6"/>
    </row>
    <row r="31" spans="2:4" x14ac:dyDescent="0.2">
      <c r="B31" s="4" t="s">
        <v>827</v>
      </c>
    </row>
    <row r="32" spans="2:4" x14ac:dyDescent="0.2">
      <c r="B32" t="s">
        <v>765</v>
      </c>
      <c r="C32" t="s">
        <v>9</v>
      </c>
      <c r="D32" s="7" t="str">
        <f>HYPERLINK("#'T10a'!A1", "Steuerpflichtige nach Reingewinn- und Eigenkapitalklasse, 2020")</f>
        <v>Steuerpflichtige nach Reingewinn- und Eigenkapitalklasse, 2020</v>
      </c>
    </row>
    <row r="33" spans="2:4" x14ac:dyDescent="0.2">
      <c r="B33" t="s">
        <v>766</v>
      </c>
      <c r="C33" t="s">
        <v>9</v>
      </c>
      <c r="D33" s="7" t="str">
        <f>HYPERLINK("#'T10b'!A1", "Reingewinn nach Reingewinn- und Eigenkapitalklasse, in 1'000 Franken, 2020")</f>
        <v>Reingewinn nach Reingewinn- und Eigenkapitalklasse, in 1'000 Franken, 2020</v>
      </c>
    </row>
    <row r="34" spans="2:4" x14ac:dyDescent="0.2">
      <c r="B34" t="s">
        <v>767</v>
      </c>
      <c r="C34" t="s">
        <v>9</v>
      </c>
      <c r="D34" s="7" t="str">
        <f>HYPERLINK("#'T10c'!A1", "Eigenkapital nach Reingewinn- und Eigenkapitalklasse, in 1'000 Franken, 2020")</f>
        <v>Eigenkapital nach Reingewinn- und Eigenkapitalklasse, in 1'000 Franken, 2020</v>
      </c>
    </row>
    <row r="35" spans="2:4" x14ac:dyDescent="0.2">
      <c r="B35" t="s">
        <v>768</v>
      </c>
      <c r="C35" t="s">
        <v>9</v>
      </c>
      <c r="D35" s="7" t="str">
        <f>HYPERLINK("#'T10d'!A1", "Gewinnsteuer nach Reingewinn- und Eigenkapitalklasse, in Franken, 2020")</f>
        <v>Gewinnsteuer nach Reingewinn- und Eigenkapitalklasse, in Franken, 2020</v>
      </c>
    </row>
    <row r="36" spans="2:4" x14ac:dyDescent="0.2">
      <c r="B36" t="s">
        <v>769</v>
      </c>
      <c r="C36" t="s">
        <v>9</v>
      </c>
      <c r="D36" s="7" t="str">
        <f>HYPERLINK("#'T10e'!A1", "Kapitalsteuer nach Reingewinn- und Eigenkapitalklasse, in Franken, 2020")</f>
        <v>Kapitalsteuer nach Reingewinn- und Eigenkapitalklasse, in Franken, 2020</v>
      </c>
    </row>
    <row r="37" spans="2:4" x14ac:dyDescent="0.2">
      <c r="B37" t="s">
        <v>770</v>
      </c>
      <c r="C37" t="s">
        <v>9</v>
      </c>
      <c r="D37" s="7" t="str">
        <f>HYPERLINK("#'T10f'!A1", "Einfache Kantonssteuer nach Reingewinn- und Eigenkapitalklasse, in Franken, 2020")</f>
        <v>Einfache Kantonssteuer nach Reingewinn- und Eigenkapitalklasse, in Franken, 2020</v>
      </c>
    </row>
    <row r="38" spans="2:4" x14ac:dyDescent="0.2">
      <c r="D38" s="7"/>
    </row>
    <row r="39" spans="2:4" x14ac:dyDescent="0.2">
      <c r="B39" s="4" t="s">
        <v>12</v>
      </c>
    </row>
    <row r="40" spans="2:4" x14ac:dyDescent="0.2">
      <c r="B40" t="s">
        <v>771</v>
      </c>
      <c r="C40" t="s">
        <v>9</v>
      </c>
      <c r="D40" s="8" t="str">
        <f>HYPERLINK("#'T11'!A1", "Steuerfaktoren und einfache Kantonssteuer nach Bezirk, in 1'000 Franken und Verteilung in Prozent, 2020")</f>
        <v>Steuerfaktoren und einfache Kantonssteuer nach Bezirk, in 1'000 Franken und Verteilung in Prozent, 2020</v>
      </c>
    </row>
    <row r="41" spans="2:4" x14ac:dyDescent="0.2">
      <c r="B41" t="s">
        <v>772</v>
      </c>
      <c r="C41" t="s">
        <v>9</v>
      </c>
      <c r="D41" s="8" t="str">
        <f>HYPERLINK("#'T12'!A1", "Steuerfaktoren und einfache Kantonssteuer nach Bezirk, absolut und pro Einwohner/-in, 2014 – 2020")</f>
        <v>Steuerfaktoren und einfache Kantonssteuer nach Bezirk, absolut und pro Einwohner/-in, 2014 – 2020</v>
      </c>
    </row>
    <row r="42" spans="2:4" x14ac:dyDescent="0.2">
      <c r="B42" t="s">
        <v>773</v>
      </c>
      <c r="C42" t="s">
        <v>9</v>
      </c>
      <c r="D42" s="8" t="str">
        <f>HYPERLINK("#'T13'!A1", "Steuerfaktoren und Steuern der Kernstädte, Agglomerationen und des übrigen Gebiets, 2020")</f>
        <v>Steuerfaktoren und Steuern der Kernstädte, Agglomerationen und des übrigen Gebiets, 2020</v>
      </c>
    </row>
    <row r="43" spans="2:4" x14ac:dyDescent="0.2">
      <c r="B43" t="s">
        <v>774</v>
      </c>
      <c r="C43" t="s">
        <v>9</v>
      </c>
      <c r="D43" s="8" t="str">
        <f>HYPERLINK("#'T14'!A1", "Steuerfaktoren und Steuern nach Bezirk und Regionalplanungsverband, 2020")</f>
        <v>Steuerfaktoren und Steuern nach Bezirk und Regionalplanungsverband, 2020</v>
      </c>
    </row>
    <row r="44" spans="2:4" x14ac:dyDescent="0.2">
      <c r="D44" s="8"/>
    </row>
    <row r="45" spans="2:4" x14ac:dyDescent="0.2">
      <c r="B45" s="4" t="s">
        <v>13</v>
      </c>
    </row>
    <row r="46" spans="2:4" x14ac:dyDescent="0.2">
      <c r="B46" t="s">
        <v>775</v>
      </c>
      <c r="C46" t="s">
        <v>9</v>
      </c>
      <c r="D46" s="593" t="str">
        <f>HYPERLINK("#'T15'!A1", "Vereine und Stiftungen, Steuerfaktoren und Steuern nach Steuerklasse, 2020")</f>
        <v>Vereine und Stiftungen, Steuerfaktoren und Steuern nach Steuerklasse, 2020</v>
      </c>
    </row>
    <row r="47" spans="2:4" x14ac:dyDescent="0.2">
      <c r="D47" s="9"/>
    </row>
    <row r="48" spans="2:4" x14ac:dyDescent="0.2">
      <c r="B48" s="4" t="s">
        <v>14</v>
      </c>
    </row>
    <row r="49" spans="2:4" x14ac:dyDescent="0.2">
      <c r="B49" t="s">
        <v>776</v>
      </c>
      <c r="C49" t="s">
        <v>9</v>
      </c>
      <c r="D49" s="10" t="str">
        <f>HYPERLINK("#'T16'!A1", "Steuerfuss der juristischen Personen, in Prozent, 2001 – 2020")</f>
        <v>Steuerfuss der juristischen Personen, in Prozent, 2001 – 2020</v>
      </c>
    </row>
    <row r="50" spans="2:4" x14ac:dyDescent="0.2">
      <c r="D50" s="10"/>
    </row>
    <row r="51" spans="2:4" x14ac:dyDescent="0.2">
      <c r="B51" s="4" t="s">
        <v>15</v>
      </c>
    </row>
    <row r="52" spans="2:4" x14ac:dyDescent="0.2">
      <c r="B52" t="s">
        <v>777</v>
      </c>
      <c r="C52" t="s">
        <v>9</v>
      </c>
      <c r="D52" s="11" t="str">
        <f>HYPERLINK("#'T17a'!A1", "Steuerpflichtige, Steuerfaktoren und einfache Kantonssteuer nach Gemeinde 2020")</f>
        <v>Steuerpflichtige, Steuerfaktoren und einfache Kantonssteuer nach Gemeinde 2020</v>
      </c>
    </row>
    <row r="53" spans="2:4" x14ac:dyDescent="0.2">
      <c r="B53" t="s">
        <v>778</v>
      </c>
      <c r="C53" t="s">
        <v>9</v>
      </c>
      <c r="D53" s="11" t="str">
        <f>HYPERLINK("#'T17b'!A1", "Gemeindesteuerertrag der juristischen Personen 2020")</f>
        <v>Gemeindesteuerertrag der juristischen Personen 2020</v>
      </c>
    </row>
    <row r="54" spans="2:4" x14ac:dyDescent="0.2">
      <c r="B54" t="s">
        <v>779</v>
      </c>
      <c r="C54" t="s">
        <v>9</v>
      </c>
      <c r="D54" s="11" t="str">
        <f>HYPERLINK("#'Gemeindekarte'!A1", "Einfache Kantonssteuer der Juristische Personen (ohne Vereine und Stiftungen) nach Gemeinde, in Franken pro Einwohner/-in, 2020")</f>
        <v>Einfache Kantonssteuer der Juristische Personen (ohne Vereine und Stiftungen) nach Gemeinde, in Franken pro Einwohner/-in, 2020</v>
      </c>
    </row>
    <row r="55" spans="2:4" x14ac:dyDescent="0.2">
      <c r="D55" s="11"/>
    </row>
    <row r="56" spans="2:4" x14ac:dyDescent="0.2">
      <c r="B56" s="12" t="str">
        <f>HYPERLINK("#'Erläuterungen'!A1", "Erläuterungen")</f>
        <v>Erläuterungen</v>
      </c>
    </row>
    <row r="57" spans="2:4" x14ac:dyDescent="0.2">
      <c r="B57" s="12"/>
    </row>
    <row r="58" spans="2:4" x14ac:dyDescent="0.2">
      <c r="B58" s="13" t="str">
        <f>HYPERLINK("#'Agglomerationsgemeinden'!A1", "Aargauer Agglomerationsgemeinden")</f>
        <v>Aargauer Agglomerationsgemeinden</v>
      </c>
    </row>
    <row r="59" spans="2:4" x14ac:dyDescent="0.2">
      <c r="B59" s="13" t="str">
        <f>HYPERLINK("#'Regionalplanungsverbände'!A1", "Gebiete der Regionalplanungsverbände, per 1.1.2020")</f>
        <v>Gebiete der Regionalplanungsverbände, per 1.1.2020</v>
      </c>
    </row>
    <row r="60" spans="2:4" x14ac:dyDescent="0.2">
      <c r="B60" s="13"/>
    </row>
  </sheetData>
  <mergeCells count="1">
    <mergeCell ref="B6:D6"/>
  </mergeCells>
  <pageMargins left="0.70866141732283472" right="0.70866141732283472" top="0.74803149606299213" bottom="0.74803149606299213" header="0.31496062992125984" footer="0.31496062992125984"/>
  <pageSetup paperSize="9" scale="62"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B1:J14"/>
  <sheetViews>
    <sheetView showGridLines="0" workbookViewId="0">
      <selection activeCell="H50" sqref="H50"/>
    </sheetView>
  </sheetViews>
  <sheetFormatPr baseColWidth="10" defaultRowHeight="12.75" x14ac:dyDescent="0.2"/>
  <cols>
    <col min="1" max="1" width="2.5703125" customWidth="1"/>
    <col min="2" max="2" width="16.7109375" customWidth="1"/>
    <col min="3" max="3" width="8.5703125" customWidth="1"/>
    <col min="4" max="4" width="13.140625" customWidth="1"/>
    <col min="5" max="5" width="12.7109375" customWidth="1"/>
    <col min="6" max="6" width="13.140625" customWidth="1"/>
    <col min="7" max="7" width="13.7109375" customWidth="1"/>
    <col min="8" max="10" width="13.140625" customWidth="1"/>
  </cols>
  <sheetData>
    <row r="1" spans="2:10" ht="18" x14ac:dyDescent="0.25">
      <c r="B1" s="3" t="s">
        <v>847</v>
      </c>
    </row>
    <row r="2" spans="2:10" x14ac:dyDescent="0.2">
      <c r="B2" t="s">
        <v>11</v>
      </c>
    </row>
    <row r="5" spans="2:10" ht="21" customHeight="1" x14ac:dyDescent="0.2">
      <c r="B5" s="625" t="s">
        <v>837</v>
      </c>
      <c r="C5" s="626" t="s">
        <v>20</v>
      </c>
      <c r="D5" s="626" t="s">
        <v>20</v>
      </c>
      <c r="E5" s="626" t="s">
        <v>29</v>
      </c>
      <c r="F5" s="626" t="s">
        <v>29</v>
      </c>
      <c r="G5" s="626" t="s">
        <v>30</v>
      </c>
      <c r="H5" s="626" t="s">
        <v>30</v>
      </c>
      <c r="I5" s="626" t="s">
        <v>304</v>
      </c>
      <c r="J5" s="626" t="s">
        <v>304</v>
      </c>
    </row>
    <row r="6" spans="2:10" ht="21" customHeight="1" x14ac:dyDescent="0.2">
      <c r="B6" s="625" t="s">
        <v>335</v>
      </c>
      <c r="C6" s="15" t="s">
        <v>63</v>
      </c>
      <c r="D6" s="15" t="s">
        <v>34</v>
      </c>
      <c r="E6" s="572" t="s">
        <v>835</v>
      </c>
      <c r="F6" s="572" t="s">
        <v>34</v>
      </c>
      <c r="G6" s="572" t="s">
        <v>835</v>
      </c>
      <c r="H6" s="572" t="s">
        <v>34</v>
      </c>
      <c r="I6" s="572" t="s">
        <v>835</v>
      </c>
      <c r="J6" s="572" t="s">
        <v>34</v>
      </c>
    </row>
    <row r="7" spans="2:10" x14ac:dyDescent="0.2">
      <c r="B7" s="16" t="s">
        <v>336</v>
      </c>
      <c r="C7" s="169">
        <v>12232</v>
      </c>
      <c r="D7" s="170" t="s">
        <v>337</v>
      </c>
      <c r="E7" s="171">
        <v>160845.78099999999</v>
      </c>
      <c r="F7" s="172" t="s">
        <v>331</v>
      </c>
      <c r="G7" s="173">
        <v>417239.63699999999</v>
      </c>
      <c r="H7" s="174" t="s">
        <v>161</v>
      </c>
      <c r="I7" s="175">
        <v>15107.352000000001</v>
      </c>
      <c r="J7" s="176" t="s">
        <v>182</v>
      </c>
    </row>
    <row r="8" spans="2:10" x14ac:dyDescent="0.2">
      <c r="B8" s="16" t="s">
        <v>313</v>
      </c>
      <c r="C8" s="169">
        <v>9320</v>
      </c>
      <c r="D8" s="170" t="s">
        <v>338</v>
      </c>
      <c r="E8" s="171">
        <v>404555.36200000002</v>
      </c>
      <c r="F8" s="172" t="s">
        <v>283</v>
      </c>
      <c r="G8" s="173">
        <v>2056451.7649999999</v>
      </c>
      <c r="H8" s="174" t="s">
        <v>339</v>
      </c>
      <c r="I8" s="175">
        <v>27677.124</v>
      </c>
      <c r="J8" s="176" t="s">
        <v>176</v>
      </c>
    </row>
    <row r="9" spans="2:10" x14ac:dyDescent="0.2">
      <c r="B9" s="16" t="s">
        <v>318</v>
      </c>
      <c r="C9" s="169">
        <v>2575</v>
      </c>
      <c r="D9" s="170" t="s">
        <v>340</v>
      </c>
      <c r="E9" s="171">
        <v>325932.43199999997</v>
      </c>
      <c r="F9" s="172" t="s">
        <v>341</v>
      </c>
      <c r="G9" s="173">
        <v>1814521.4029999999</v>
      </c>
      <c r="H9" s="174" t="s">
        <v>312</v>
      </c>
      <c r="I9" s="175">
        <v>22466.468000000001</v>
      </c>
      <c r="J9" s="176" t="s">
        <v>342</v>
      </c>
    </row>
    <row r="10" spans="2:10" x14ac:dyDescent="0.2">
      <c r="B10" s="16" t="s">
        <v>321</v>
      </c>
      <c r="C10" s="169">
        <v>3051</v>
      </c>
      <c r="D10" s="170" t="s">
        <v>283</v>
      </c>
      <c r="E10" s="171">
        <v>890329.26800000004</v>
      </c>
      <c r="F10" s="172" t="s">
        <v>343</v>
      </c>
      <c r="G10" s="173">
        <v>6395872.4689999996</v>
      </c>
      <c r="H10" s="174" t="s">
        <v>344</v>
      </c>
      <c r="I10" s="175">
        <v>67700.975999999995</v>
      </c>
      <c r="J10" s="176" t="s">
        <v>345</v>
      </c>
    </row>
    <row r="11" spans="2:10" x14ac:dyDescent="0.2">
      <c r="B11" s="16" t="s">
        <v>323</v>
      </c>
      <c r="C11" s="169">
        <v>465</v>
      </c>
      <c r="D11" s="170" t="s">
        <v>152</v>
      </c>
      <c r="E11" s="171">
        <v>328306.88799999998</v>
      </c>
      <c r="F11" s="172" t="s">
        <v>225</v>
      </c>
      <c r="G11" s="173">
        <v>3254910.3650000002</v>
      </c>
      <c r="H11" s="174" t="s">
        <v>346</v>
      </c>
      <c r="I11" s="175">
        <v>26713.638999999999</v>
      </c>
      <c r="J11" s="176" t="s">
        <v>341</v>
      </c>
    </row>
    <row r="12" spans="2:10" x14ac:dyDescent="0.2">
      <c r="B12" s="16" t="s">
        <v>347</v>
      </c>
      <c r="C12" s="169">
        <v>439</v>
      </c>
      <c r="D12" s="170" t="s">
        <v>137</v>
      </c>
      <c r="E12" s="171">
        <v>937659.38899999997</v>
      </c>
      <c r="F12" s="172" t="s">
        <v>348</v>
      </c>
      <c r="G12" s="173">
        <v>8740058.1950000003</v>
      </c>
      <c r="H12" s="174" t="s">
        <v>349</v>
      </c>
      <c r="I12" s="175">
        <v>79893.270999999993</v>
      </c>
      <c r="J12" s="176" t="s">
        <v>334</v>
      </c>
    </row>
    <row r="13" spans="2:10" x14ac:dyDescent="0.2">
      <c r="B13" s="16" t="s">
        <v>350</v>
      </c>
      <c r="C13" s="169">
        <v>99</v>
      </c>
      <c r="D13" s="170" t="s">
        <v>174</v>
      </c>
      <c r="E13" s="171">
        <v>693288.02399999998</v>
      </c>
      <c r="F13" s="172" t="s">
        <v>351</v>
      </c>
      <c r="G13" s="173">
        <v>21105654.798999999</v>
      </c>
      <c r="H13" s="174" t="s">
        <v>352</v>
      </c>
      <c r="I13" s="175">
        <v>66500.635999999999</v>
      </c>
      <c r="J13" s="176" t="s">
        <v>353</v>
      </c>
    </row>
    <row r="14" spans="2:10" x14ac:dyDescent="0.2">
      <c r="B14" s="52" t="s">
        <v>27</v>
      </c>
      <c r="C14" s="177">
        <v>28181</v>
      </c>
      <c r="D14" s="178" t="s">
        <v>59</v>
      </c>
      <c r="E14" s="179">
        <v>3740917.1439999999</v>
      </c>
      <c r="F14" s="180" t="s">
        <v>59</v>
      </c>
      <c r="G14" s="181">
        <v>43784708.633000001</v>
      </c>
      <c r="H14" s="182" t="s">
        <v>59</v>
      </c>
      <c r="I14" s="183">
        <v>306059.46600000001</v>
      </c>
      <c r="J14" s="184" t="s">
        <v>59</v>
      </c>
    </row>
  </sheetData>
  <mergeCells count="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B1:L14"/>
  <sheetViews>
    <sheetView showGridLines="0" workbookViewId="0">
      <selection activeCell="K40" sqref="K40"/>
    </sheetView>
  </sheetViews>
  <sheetFormatPr baseColWidth="10" defaultRowHeight="12.75" x14ac:dyDescent="0.2"/>
  <cols>
    <col min="1" max="1" width="2.5703125" customWidth="1"/>
    <col min="2" max="2" width="16.7109375" customWidth="1"/>
    <col min="3" max="3" width="8.5703125" customWidth="1"/>
    <col min="4" max="6" width="13.140625" customWidth="1"/>
    <col min="7" max="7" width="12" customWidth="1"/>
    <col min="8" max="12" width="13.140625" customWidth="1"/>
  </cols>
  <sheetData>
    <row r="1" spans="2:12" ht="18" x14ac:dyDescent="0.25">
      <c r="B1" s="3" t="s">
        <v>848</v>
      </c>
    </row>
    <row r="2" spans="2:12" x14ac:dyDescent="0.2">
      <c r="B2" t="s">
        <v>11</v>
      </c>
    </row>
    <row r="5" spans="2:12" ht="21" customHeight="1" x14ac:dyDescent="0.2">
      <c r="B5" s="625" t="s">
        <v>837</v>
      </c>
      <c r="C5" s="626" t="s">
        <v>20</v>
      </c>
      <c r="D5" s="626" t="s">
        <v>20</v>
      </c>
      <c r="E5" s="626" t="s">
        <v>31</v>
      </c>
      <c r="F5" s="626" t="s">
        <v>31</v>
      </c>
      <c r="G5" s="626" t="s">
        <v>32</v>
      </c>
      <c r="H5" s="626" t="s">
        <v>32</v>
      </c>
      <c r="I5" s="626" t="s">
        <v>304</v>
      </c>
      <c r="J5" s="626" t="s">
        <v>304</v>
      </c>
      <c r="K5" s="626" t="s">
        <v>329</v>
      </c>
      <c r="L5" s="626" t="s">
        <v>329</v>
      </c>
    </row>
    <row r="6" spans="2:12" ht="21" customHeight="1" x14ac:dyDescent="0.2">
      <c r="B6" s="625" t="s">
        <v>335</v>
      </c>
      <c r="C6" s="15" t="s">
        <v>63</v>
      </c>
      <c r="D6" s="15" t="s">
        <v>34</v>
      </c>
      <c r="E6" s="572" t="s">
        <v>835</v>
      </c>
      <c r="F6" s="572" t="s">
        <v>34</v>
      </c>
      <c r="G6" s="572" t="s">
        <v>835</v>
      </c>
      <c r="H6" s="572" t="s">
        <v>34</v>
      </c>
      <c r="I6" s="572" t="s">
        <v>835</v>
      </c>
      <c r="J6" s="572" t="s">
        <v>34</v>
      </c>
      <c r="K6" s="15" t="s">
        <v>63</v>
      </c>
      <c r="L6" s="15" t="s">
        <v>34</v>
      </c>
    </row>
    <row r="7" spans="2:12" x14ac:dyDescent="0.2">
      <c r="B7" s="16" t="s">
        <v>336</v>
      </c>
      <c r="C7" s="185">
        <v>12232</v>
      </c>
      <c r="D7" s="186" t="s">
        <v>337</v>
      </c>
      <c r="E7" s="187">
        <v>11114.744000000001</v>
      </c>
      <c r="F7" s="188" t="s">
        <v>354</v>
      </c>
      <c r="G7" s="189">
        <v>3992.6089999999999</v>
      </c>
      <c r="H7" s="190" t="s">
        <v>355</v>
      </c>
      <c r="I7" s="191">
        <v>15107.352000000001</v>
      </c>
      <c r="J7" s="192" t="s">
        <v>182</v>
      </c>
      <c r="K7" s="193">
        <v>25531.425999999999</v>
      </c>
      <c r="L7" s="194" t="s">
        <v>182</v>
      </c>
    </row>
    <row r="8" spans="2:12" x14ac:dyDescent="0.2">
      <c r="B8" s="16" t="s">
        <v>313</v>
      </c>
      <c r="C8" s="185">
        <v>9320</v>
      </c>
      <c r="D8" s="186" t="s">
        <v>338</v>
      </c>
      <c r="E8" s="187">
        <v>25454.271000000001</v>
      </c>
      <c r="F8" s="188" t="s">
        <v>207</v>
      </c>
      <c r="G8" s="189">
        <v>2222.8530000000001</v>
      </c>
      <c r="H8" s="190" t="s">
        <v>100</v>
      </c>
      <c r="I8" s="191">
        <v>27677.124</v>
      </c>
      <c r="J8" s="192" t="s">
        <v>176</v>
      </c>
      <c r="K8" s="193">
        <v>46774.34</v>
      </c>
      <c r="L8" s="194" t="s">
        <v>176</v>
      </c>
    </row>
    <row r="9" spans="2:12" x14ac:dyDescent="0.2">
      <c r="B9" s="16" t="s">
        <v>318</v>
      </c>
      <c r="C9" s="185">
        <v>2575</v>
      </c>
      <c r="D9" s="186" t="s">
        <v>340</v>
      </c>
      <c r="E9" s="187">
        <v>22006.066999999999</v>
      </c>
      <c r="F9" s="188" t="s">
        <v>356</v>
      </c>
      <c r="G9" s="189">
        <v>460.40100000000001</v>
      </c>
      <c r="H9" s="190" t="s">
        <v>157</v>
      </c>
      <c r="I9" s="191">
        <v>22466.468000000001</v>
      </c>
      <c r="J9" s="192" t="s">
        <v>342</v>
      </c>
      <c r="K9" s="193">
        <v>37968.332000000002</v>
      </c>
      <c r="L9" s="194" t="s">
        <v>342</v>
      </c>
    </row>
    <row r="10" spans="2:12" x14ac:dyDescent="0.2">
      <c r="B10" s="16" t="s">
        <v>321</v>
      </c>
      <c r="C10" s="185">
        <v>3051</v>
      </c>
      <c r="D10" s="186" t="s">
        <v>283</v>
      </c>
      <c r="E10" s="187">
        <v>66230.099000000002</v>
      </c>
      <c r="F10" s="188" t="s">
        <v>357</v>
      </c>
      <c r="G10" s="189">
        <v>1470.877</v>
      </c>
      <c r="H10" s="190" t="s">
        <v>358</v>
      </c>
      <c r="I10" s="191">
        <v>67700.975999999995</v>
      </c>
      <c r="J10" s="192" t="s">
        <v>345</v>
      </c>
      <c r="K10" s="193">
        <v>114414.649</v>
      </c>
      <c r="L10" s="194" t="s">
        <v>345</v>
      </c>
    </row>
    <row r="11" spans="2:12" x14ac:dyDescent="0.2">
      <c r="B11" s="16" t="s">
        <v>323</v>
      </c>
      <c r="C11" s="185">
        <v>465</v>
      </c>
      <c r="D11" s="186" t="s">
        <v>152</v>
      </c>
      <c r="E11" s="187">
        <v>26044.995999999999</v>
      </c>
      <c r="F11" s="188" t="s">
        <v>340</v>
      </c>
      <c r="G11" s="189">
        <v>668.64300000000003</v>
      </c>
      <c r="H11" s="190" t="s">
        <v>203</v>
      </c>
      <c r="I11" s="191">
        <v>26713.638999999999</v>
      </c>
      <c r="J11" s="192" t="s">
        <v>341</v>
      </c>
      <c r="K11" s="193">
        <v>45146.05</v>
      </c>
      <c r="L11" s="194" t="s">
        <v>341</v>
      </c>
    </row>
    <row r="12" spans="2:12" x14ac:dyDescent="0.2">
      <c r="B12" s="16" t="s">
        <v>347</v>
      </c>
      <c r="C12" s="185">
        <v>439</v>
      </c>
      <c r="D12" s="186" t="s">
        <v>137</v>
      </c>
      <c r="E12" s="187">
        <v>78035.712</v>
      </c>
      <c r="F12" s="188" t="s">
        <v>118</v>
      </c>
      <c r="G12" s="189">
        <v>1857.559</v>
      </c>
      <c r="H12" s="190" t="s">
        <v>201</v>
      </c>
      <c r="I12" s="191">
        <v>79893.270999999993</v>
      </c>
      <c r="J12" s="192" t="s">
        <v>334</v>
      </c>
      <c r="K12" s="193">
        <v>135019.62899999999</v>
      </c>
      <c r="L12" s="194" t="s">
        <v>334</v>
      </c>
    </row>
    <row r="13" spans="2:12" x14ac:dyDescent="0.2">
      <c r="B13" s="16" t="s">
        <v>350</v>
      </c>
      <c r="C13" s="185">
        <v>99</v>
      </c>
      <c r="D13" s="186" t="s">
        <v>174</v>
      </c>
      <c r="E13" s="187">
        <v>58534.762000000002</v>
      </c>
      <c r="F13" s="188" t="s">
        <v>359</v>
      </c>
      <c r="G13" s="189">
        <v>7965.8739999999998</v>
      </c>
      <c r="H13" s="190" t="s">
        <v>360</v>
      </c>
      <c r="I13" s="191">
        <v>66500.635999999999</v>
      </c>
      <c r="J13" s="192" t="s">
        <v>353</v>
      </c>
      <c r="K13" s="193">
        <v>112386.075</v>
      </c>
      <c r="L13" s="194" t="s">
        <v>353</v>
      </c>
    </row>
    <row r="14" spans="2:12" x14ac:dyDescent="0.2">
      <c r="B14" s="52" t="s">
        <v>27</v>
      </c>
      <c r="C14" s="195">
        <v>28181</v>
      </c>
      <c r="D14" s="196" t="s">
        <v>59</v>
      </c>
      <c r="E14" s="197">
        <v>287420.65100000001</v>
      </c>
      <c r="F14" s="198" t="s">
        <v>59</v>
      </c>
      <c r="G14" s="199">
        <v>18638.815999999999</v>
      </c>
      <c r="H14" s="200" t="s">
        <v>59</v>
      </c>
      <c r="I14" s="201">
        <v>306059.46600000001</v>
      </c>
      <c r="J14" s="202" t="s">
        <v>59</v>
      </c>
      <c r="K14" s="203">
        <v>517240.50099999999</v>
      </c>
      <c r="L14" s="204" t="s">
        <v>59</v>
      </c>
    </row>
  </sheetData>
  <mergeCells count="6">
    <mergeCell ref="K5:L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J15"/>
  <sheetViews>
    <sheetView showGridLines="0" workbookViewId="0">
      <selection activeCell="C6" sqref="C6:I6"/>
    </sheetView>
  </sheetViews>
  <sheetFormatPr baseColWidth="10" defaultRowHeight="12.75" x14ac:dyDescent="0.2"/>
  <cols>
    <col min="1" max="1" width="2.5703125" customWidth="1"/>
    <col min="2" max="2" width="14.7109375" customWidth="1"/>
    <col min="3" max="7" width="13.7109375" customWidth="1"/>
    <col min="8" max="8" width="14.7109375" customWidth="1"/>
    <col min="9" max="9" width="13.7109375" customWidth="1"/>
    <col min="10" max="10" width="7.42578125" customWidth="1"/>
  </cols>
  <sheetData>
    <row r="1" spans="2:10" ht="18" x14ac:dyDescent="0.25">
      <c r="B1" s="3" t="s">
        <v>849</v>
      </c>
    </row>
    <row r="2" spans="2:10" x14ac:dyDescent="0.2">
      <c r="B2" t="s">
        <v>11</v>
      </c>
    </row>
    <row r="5" spans="2:10" ht="21" customHeight="1" x14ac:dyDescent="0.2">
      <c r="B5" s="625" t="s">
        <v>303</v>
      </c>
      <c r="C5" s="626" t="s">
        <v>361</v>
      </c>
      <c r="D5" s="626" t="s">
        <v>361</v>
      </c>
      <c r="E5" s="626" t="s">
        <v>361</v>
      </c>
      <c r="F5" s="626" t="s">
        <v>361</v>
      </c>
      <c r="G5" s="626" t="s">
        <v>361</v>
      </c>
      <c r="H5" s="626" t="s">
        <v>361</v>
      </c>
      <c r="I5" s="626" t="s">
        <v>361</v>
      </c>
      <c r="J5" s="626" t="s">
        <v>361</v>
      </c>
    </row>
    <row r="6" spans="2:10" ht="27.95" customHeight="1" x14ac:dyDescent="0.2">
      <c r="B6" s="625" t="s">
        <v>303</v>
      </c>
      <c r="C6" s="613" t="s">
        <v>944</v>
      </c>
      <c r="D6" s="613" t="s">
        <v>945</v>
      </c>
      <c r="E6" s="613" t="s">
        <v>946</v>
      </c>
      <c r="F6" s="613" t="s">
        <v>947</v>
      </c>
      <c r="G6" s="613" t="s">
        <v>948</v>
      </c>
      <c r="H6" s="613" t="s">
        <v>949</v>
      </c>
      <c r="I6" s="613" t="s">
        <v>950</v>
      </c>
      <c r="J6" s="15" t="s">
        <v>27</v>
      </c>
    </row>
    <row r="7" spans="2:10" x14ac:dyDescent="0.2">
      <c r="B7" s="16" t="s">
        <v>123</v>
      </c>
      <c r="C7" s="205">
        <v>8120</v>
      </c>
      <c r="D7" s="206">
        <v>4201</v>
      </c>
      <c r="E7" s="207">
        <v>734</v>
      </c>
      <c r="F7" s="208">
        <v>814</v>
      </c>
      <c r="G7" s="209">
        <v>108</v>
      </c>
      <c r="H7" s="210">
        <v>114</v>
      </c>
      <c r="I7" s="211">
        <v>26</v>
      </c>
      <c r="J7" s="612">
        <v>14117</v>
      </c>
    </row>
    <row r="8" spans="2:10" x14ac:dyDescent="0.2">
      <c r="B8" s="16" t="s">
        <v>306</v>
      </c>
      <c r="C8" s="205">
        <v>2813</v>
      </c>
      <c r="D8" s="206">
        <v>1913</v>
      </c>
      <c r="E8" s="207">
        <v>370</v>
      </c>
      <c r="F8" s="208">
        <v>228</v>
      </c>
      <c r="G8" s="209">
        <v>13</v>
      </c>
      <c r="H8" s="210">
        <v>9</v>
      </c>
      <c r="I8" s="211">
        <v>0</v>
      </c>
      <c r="J8" s="612">
        <v>5346</v>
      </c>
    </row>
    <row r="9" spans="2:10" x14ac:dyDescent="0.2">
      <c r="B9" s="16" t="s">
        <v>310</v>
      </c>
      <c r="C9" s="205">
        <v>1092</v>
      </c>
      <c r="D9" s="206">
        <v>2116</v>
      </c>
      <c r="E9" s="207">
        <v>644</v>
      </c>
      <c r="F9" s="208">
        <v>554</v>
      </c>
      <c r="G9" s="209">
        <v>36</v>
      </c>
      <c r="H9" s="210">
        <v>12</v>
      </c>
      <c r="I9" s="211">
        <v>0</v>
      </c>
      <c r="J9" s="612">
        <v>4454</v>
      </c>
    </row>
    <row r="10" spans="2:10" x14ac:dyDescent="0.2">
      <c r="B10" s="16" t="s">
        <v>313</v>
      </c>
      <c r="C10" s="205">
        <v>167</v>
      </c>
      <c r="D10" s="206">
        <v>1005</v>
      </c>
      <c r="E10" s="207">
        <v>709</v>
      </c>
      <c r="F10" s="208">
        <v>990</v>
      </c>
      <c r="G10" s="209">
        <v>128</v>
      </c>
      <c r="H10" s="210">
        <v>61</v>
      </c>
      <c r="I10" s="211">
        <v>1</v>
      </c>
      <c r="J10" s="612">
        <v>3061</v>
      </c>
    </row>
    <row r="11" spans="2:10" x14ac:dyDescent="0.2">
      <c r="B11" s="16" t="s">
        <v>318</v>
      </c>
      <c r="C11" s="205">
        <v>19</v>
      </c>
      <c r="D11" s="206">
        <v>62</v>
      </c>
      <c r="E11" s="207">
        <v>85</v>
      </c>
      <c r="F11" s="208">
        <v>261</v>
      </c>
      <c r="G11" s="209">
        <v>78</v>
      </c>
      <c r="H11" s="210">
        <v>55</v>
      </c>
      <c r="I11" s="211">
        <v>4</v>
      </c>
      <c r="J11" s="612">
        <v>564</v>
      </c>
    </row>
    <row r="12" spans="2:10" x14ac:dyDescent="0.2">
      <c r="B12" s="16" t="s">
        <v>321</v>
      </c>
      <c r="C12" s="205">
        <v>18</v>
      </c>
      <c r="D12" s="206">
        <v>21</v>
      </c>
      <c r="E12" s="207">
        <v>31</v>
      </c>
      <c r="F12" s="208">
        <v>196</v>
      </c>
      <c r="G12" s="209">
        <v>94</v>
      </c>
      <c r="H12" s="210">
        <v>139</v>
      </c>
      <c r="I12" s="211">
        <v>37</v>
      </c>
      <c r="J12" s="612">
        <v>536</v>
      </c>
    </row>
    <row r="13" spans="2:10" x14ac:dyDescent="0.2">
      <c r="B13" s="16" t="s">
        <v>323</v>
      </c>
      <c r="C13" s="205">
        <v>3</v>
      </c>
      <c r="D13" s="206">
        <v>2</v>
      </c>
      <c r="E13" s="207">
        <v>1</v>
      </c>
      <c r="F13" s="208">
        <v>5</v>
      </c>
      <c r="G13" s="209">
        <v>8</v>
      </c>
      <c r="H13" s="210">
        <v>36</v>
      </c>
      <c r="I13" s="211">
        <v>9</v>
      </c>
      <c r="J13" s="612">
        <v>64</v>
      </c>
    </row>
    <row r="14" spans="2:10" x14ac:dyDescent="0.2">
      <c r="B14" s="16" t="s">
        <v>326</v>
      </c>
      <c r="C14" s="205">
        <v>0</v>
      </c>
      <c r="D14" s="206">
        <v>0</v>
      </c>
      <c r="E14" s="207">
        <v>1</v>
      </c>
      <c r="F14" s="208">
        <v>3</v>
      </c>
      <c r="G14" s="209">
        <v>0</v>
      </c>
      <c r="H14" s="210">
        <v>13</v>
      </c>
      <c r="I14" s="211">
        <v>22</v>
      </c>
      <c r="J14" s="612">
        <v>39</v>
      </c>
    </row>
    <row r="15" spans="2:10" x14ac:dyDescent="0.2">
      <c r="B15" s="52" t="s">
        <v>27</v>
      </c>
      <c r="C15" s="212">
        <v>12232</v>
      </c>
      <c r="D15" s="213">
        <v>9320</v>
      </c>
      <c r="E15" s="214">
        <v>2575</v>
      </c>
      <c r="F15" s="215">
        <v>3051</v>
      </c>
      <c r="G15" s="216">
        <v>465</v>
      </c>
      <c r="H15" s="217">
        <v>439</v>
      </c>
      <c r="I15" s="218">
        <v>99</v>
      </c>
      <c r="J15" s="219">
        <v>28181</v>
      </c>
    </row>
  </sheetData>
  <mergeCells count="2">
    <mergeCell ref="B5:B6"/>
    <mergeCell ref="C5:J5"/>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L17"/>
  <sheetViews>
    <sheetView showGridLines="0" workbookViewId="0">
      <selection activeCell="C6" sqref="C6:I6"/>
    </sheetView>
  </sheetViews>
  <sheetFormatPr baseColWidth="10" defaultRowHeight="12.75" x14ac:dyDescent="0.2"/>
  <cols>
    <col min="1" max="1" width="2.5703125" customWidth="1"/>
    <col min="2" max="2" width="14.7109375" customWidth="1"/>
    <col min="3" max="7" width="13.7109375" customWidth="1"/>
    <col min="8" max="8" width="14.7109375" customWidth="1"/>
    <col min="9" max="9" width="13.7109375" customWidth="1"/>
    <col min="10" max="10" width="12.7109375" customWidth="1"/>
  </cols>
  <sheetData>
    <row r="1" spans="2:12" ht="18" x14ac:dyDescent="0.25">
      <c r="B1" s="3" t="s">
        <v>828</v>
      </c>
    </row>
    <row r="2" spans="2:12" x14ac:dyDescent="0.2">
      <c r="B2" t="s">
        <v>11</v>
      </c>
    </row>
    <row r="5" spans="2:12" ht="21" customHeight="1" x14ac:dyDescent="0.2">
      <c r="B5" s="625" t="s">
        <v>303</v>
      </c>
      <c r="C5" s="626" t="s">
        <v>362</v>
      </c>
      <c r="D5" s="626" t="s">
        <v>362</v>
      </c>
      <c r="E5" s="626" t="s">
        <v>362</v>
      </c>
      <c r="F5" s="626" t="s">
        <v>362</v>
      </c>
      <c r="G5" s="626" t="s">
        <v>362</v>
      </c>
      <c r="H5" s="626" t="s">
        <v>362</v>
      </c>
      <c r="I5" s="626" t="s">
        <v>362</v>
      </c>
      <c r="J5" s="626" t="s">
        <v>362</v>
      </c>
    </row>
    <row r="6" spans="2:12" ht="27.95" customHeight="1" x14ac:dyDescent="0.2">
      <c r="B6" s="625" t="s">
        <v>303</v>
      </c>
      <c r="C6" s="613" t="s">
        <v>944</v>
      </c>
      <c r="D6" s="613" t="s">
        <v>945</v>
      </c>
      <c r="E6" s="613" t="s">
        <v>946</v>
      </c>
      <c r="F6" s="613" t="s">
        <v>947</v>
      </c>
      <c r="G6" s="613" t="s">
        <v>948</v>
      </c>
      <c r="H6" s="613" t="s">
        <v>949</v>
      </c>
      <c r="I6" s="613" t="s">
        <v>950</v>
      </c>
      <c r="J6" s="15" t="s">
        <v>27</v>
      </c>
    </row>
    <row r="7" spans="2:12" x14ac:dyDescent="0.2">
      <c r="B7" s="16" t="s">
        <v>123</v>
      </c>
      <c r="C7" s="220">
        <v>0</v>
      </c>
      <c r="D7" s="221">
        <v>0</v>
      </c>
      <c r="E7" s="222">
        <v>0</v>
      </c>
      <c r="F7" s="223">
        <v>0</v>
      </c>
      <c r="G7" s="224">
        <v>0</v>
      </c>
      <c r="H7" s="225">
        <v>0</v>
      </c>
      <c r="I7" s="226">
        <v>0</v>
      </c>
      <c r="J7" s="612">
        <v>0</v>
      </c>
    </row>
    <row r="8" spans="2:12" x14ac:dyDescent="0.2">
      <c r="B8" s="16" t="s">
        <v>306</v>
      </c>
      <c r="C8" s="220">
        <v>17578.233</v>
      </c>
      <c r="D8" s="221">
        <v>15482.397000000001</v>
      </c>
      <c r="E8" s="222">
        <v>3392.7930000000001</v>
      </c>
      <c r="F8" s="223">
        <v>2202.2959999999998</v>
      </c>
      <c r="G8" s="224">
        <v>109.63800000000001</v>
      </c>
      <c r="H8" s="225">
        <v>110.723</v>
      </c>
      <c r="I8" s="226">
        <v>0</v>
      </c>
      <c r="J8" s="612">
        <v>38876.080000000002</v>
      </c>
    </row>
    <row r="9" spans="2:12" x14ac:dyDescent="0.2">
      <c r="B9" s="16" t="s">
        <v>310</v>
      </c>
      <c r="C9" s="220">
        <v>44085.605000000003</v>
      </c>
      <c r="D9" s="221">
        <v>104525.05</v>
      </c>
      <c r="E9" s="222">
        <v>35423.599000000002</v>
      </c>
      <c r="F9" s="223">
        <v>30510.399000000001</v>
      </c>
      <c r="G9" s="224">
        <v>2066.5650000000001</v>
      </c>
      <c r="H9" s="225">
        <v>541.16999999999996</v>
      </c>
      <c r="I9" s="226">
        <v>0</v>
      </c>
      <c r="J9" s="612">
        <v>217152.38800000001</v>
      </c>
    </row>
    <row r="10" spans="2:12" x14ac:dyDescent="0.2">
      <c r="B10" s="16" t="s">
        <v>313</v>
      </c>
      <c r="C10" s="220">
        <v>33754.707999999999</v>
      </c>
      <c r="D10" s="221">
        <v>188641.04199999999</v>
      </c>
      <c r="E10" s="222">
        <v>154918.12</v>
      </c>
      <c r="F10" s="223">
        <v>242130.58300000001</v>
      </c>
      <c r="G10" s="224">
        <v>33048.351000000002</v>
      </c>
      <c r="H10" s="225">
        <v>16778.317999999999</v>
      </c>
      <c r="I10" s="226">
        <v>351.88799999999998</v>
      </c>
      <c r="J10" s="612">
        <v>669623.01</v>
      </c>
    </row>
    <row r="11" spans="2:12" x14ac:dyDescent="0.2">
      <c r="B11" s="16" t="s">
        <v>318</v>
      </c>
      <c r="C11" s="220">
        <v>13555.977000000001</v>
      </c>
      <c r="D11" s="221">
        <v>41960.993999999999</v>
      </c>
      <c r="E11" s="222">
        <v>55848.034</v>
      </c>
      <c r="F11" s="223">
        <v>185399.81899999999</v>
      </c>
      <c r="G11" s="224">
        <v>54730.099000000002</v>
      </c>
      <c r="H11" s="225">
        <v>39935.135000000002</v>
      </c>
      <c r="I11" s="226">
        <v>3499.9659999999999</v>
      </c>
      <c r="J11" s="612">
        <v>394930.02399999998</v>
      </c>
    </row>
    <row r="12" spans="2:12" x14ac:dyDescent="0.2">
      <c r="B12" s="16" t="s">
        <v>321</v>
      </c>
      <c r="C12" s="220">
        <v>51871</v>
      </c>
      <c r="D12" s="221">
        <v>53945.879000000001</v>
      </c>
      <c r="E12" s="222">
        <v>76349.885999999999</v>
      </c>
      <c r="F12" s="223">
        <v>332886.85700000002</v>
      </c>
      <c r="G12" s="224">
        <v>189642.535</v>
      </c>
      <c r="H12" s="225">
        <v>343145.15</v>
      </c>
      <c r="I12" s="226">
        <v>105824.164</v>
      </c>
      <c r="J12" s="612">
        <v>1097870.037</v>
      </c>
    </row>
    <row r="13" spans="2:12" x14ac:dyDescent="0.2">
      <c r="B13" s="16" t="s">
        <v>323</v>
      </c>
      <c r="C13" s="220" t="s">
        <v>854</v>
      </c>
      <c r="D13" s="221" t="s">
        <v>854</v>
      </c>
      <c r="E13" s="222" t="s">
        <v>854</v>
      </c>
      <c r="F13" s="223">
        <v>97199.314000000013</v>
      </c>
      <c r="G13" s="224">
        <v>48709.7</v>
      </c>
      <c r="H13" s="225">
        <v>245825.09700000001</v>
      </c>
      <c r="I13" s="226">
        <v>62493.773999999998</v>
      </c>
      <c r="J13" s="612">
        <v>437906.435</v>
      </c>
    </row>
    <row r="14" spans="2:12" x14ac:dyDescent="0.2">
      <c r="B14" s="16" t="s">
        <v>326</v>
      </c>
      <c r="C14" s="220">
        <v>0</v>
      </c>
      <c r="D14" s="221">
        <v>0</v>
      </c>
      <c r="E14" s="222" t="s">
        <v>854</v>
      </c>
      <c r="F14" s="223" t="s">
        <v>854</v>
      </c>
      <c r="G14" s="224">
        <v>0</v>
      </c>
      <c r="H14" s="225">
        <v>291323.79599999997</v>
      </c>
      <c r="I14" s="226">
        <v>521118.23200000002</v>
      </c>
      <c r="J14" s="612">
        <v>884559.17</v>
      </c>
    </row>
    <row r="15" spans="2:12" x14ac:dyDescent="0.2">
      <c r="B15" s="52" t="s">
        <v>27</v>
      </c>
      <c r="C15" s="227">
        <v>160845.78099999999</v>
      </c>
      <c r="D15" s="228">
        <v>404555.36200000002</v>
      </c>
      <c r="E15" s="229">
        <v>325932.43199999997</v>
      </c>
      <c r="F15" s="230">
        <v>890329.26800000004</v>
      </c>
      <c r="G15" s="231">
        <v>328306.88799999998</v>
      </c>
      <c r="H15" s="232">
        <v>937659.38899999997</v>
      </c>
      <c r="I15" s="233">
        <v>693288.02399999998</v>
      </c>
      <c r="J15" s="234">
        <v>3740917.1439999999</v>
      </c>
      <c r="L15" s="595"/>
    </row>
    <row r="16" spans="2:12" x14ac:dyDescent="0.2">
      <c r="C16" s="595"/>
      <c r="D16" s="595"/>
      <c r="E16" s="595"/>
      <c r="F16" s="595"/>
      <c r="G16" s="595"/>
      <c r="H16" s="595"/>
      <c r="I16" s="595"/>
      <c r="J16" s="595"/>
    </row>
    <row r="17" spans="2:10" ht="25.5" customHeight="1" x14ac:dyDescent="0.2">
      <c r="B17" s="648" t="s">
        <v>363</v>
      </c>
      <c r="C17" s="631"/>
      <c r="D17" s="631"/>
      <c r="E17" s="631"/>
      <c r="F17" s="631"/>
      <c r="G17" s="631"/>
      <c r="H17" s="631"/>
      <c r="I17" s="631"/>
      <c r="J17" s="631"/>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J20"/>
  <sheetViews>
    <sheetView showGridLines="0" workbookViewId="0">
      <selection activeCell="C6" sqref="C6:I6"/>
    </sheetView>
  </sheetViews>
  <sheetFormatPr baseColWidth="10" defaultRowHeight="12.75" x14ac:dyDescent="0.2"/>
  <cols>
    <col min="1" max="1" width="2.5703125" customWidth="1"/>
    <col min="2" max="2" width="14.7109375" customWidth="1"/>
    <col min="3" max="7" width="13.7109375" customWidth="1"/>
    <col min="8" max="8" width="14.7109375" customWidth="1"/>
    <col min="9" max="10" width="13.7109375" customWidth="1"/>
  </cols>
  <sheetData>
    <row r="1" spans="2:10" ht="18" x14ac:dyDescent="0.25">
      <c r="B1" s="3" t="s">
        <v>829</v>
      </c>
    </row>
    <row r="2" spans="2:10" x14ac:dyDescent="0.2">
      <c r="B2" t="s">
        <v>11</v>
      </c>
    </row>
    <row r="5" spans="2:10" ht="21" customHeight="1" x14ac:dyDescent="0.2">
      <c r="B5" s="625" t="s">
        <v>303</v>
      </c>
      <c r="C5" s="626" t="s">
        <v>364</v>
      </c>
      <c r="D5" s="626" t="s">
        <v>364</v>
      </c>
      <c r="E5" s="626" t="s">
        <v>364</v>
      </c>
      <c r="F5" s="626" t="s">
        <v>364</v>
      </c>
      <c r="G5" s="626" t="s">
        <v>364</v>
      </c>
      <c r="H5" s="626" t="s">
        <v>364</v>
      </c>
      <c r="I5" s="626" t="s">
        <v>364</v>
      </c>
      <c r="J5" s="626" t="s">
        <v>364</v>
      </c>
    </row>
    <row r="6" spans="2:10" ht="27.95" customHeight="1" x14ac:dyDescent="0.2">
      <c r="B6" s="625" t="s">
        <v>303</v>
      </c>
      <c r="C6" s="613" t="s">
        <v>944</v>
      </c>
      <c r="D6" s="613" t="s">
        <v>945</v>
      </c>
      <c r="E6" s="613" t="s">
        <v>946</v>
      </c>
      <c r="F6" s="613" t="s">
        <v>947</v>
      </c>
      <c r="G6" s="613" t="s">
        <v>948</v>
      </c>
      <c r="H6" s="613" t="s">
        <v>949</v>
      </c>
      <c r="I6" s="613" t="s">
        <v>950</v>
      </c>
      <c r="J6" s="15" t="s">
        <v>27</v>
      </c>
    </row>
    <row r="7" spans="2:10" x14ac:dyDescent="0.2">
      <c r="B7" s="16" t="s">
        <v>123</v>
      </c>
      <c r="C7" s="235">
        <v>242414.30799999999</v>
      </c>
      <c r="D7" s="236">
        <v>814532.59</v>
      </c>
      <c r="E7" s="237">
        <v>513084.75300000003</v>
      </c>
      <c r="F7" s="238">
        <v>1658886.777</v>
      </c>
      <c r="G7" s="239">
        <v>731288.77</v>
      </c>
      <c r="H7" s="240">
        <v>2168952.5580000002</v>
      </c>
      <c r="I7" s="241">
        <v>10516580.534</v>
      </c>
      <c r="J7" s="612">
        <v>16645740.289999999</v>
      </c>
    </row>
    <row r="8" spans="2:10" x14ac:dyDescent="0.2">
      <c r="B8" s="16" t="s">
        <v>306</v>
      </c>
      <c r="C8" s="235">
        <v>110690.22900000001</v>
      </c>
      <c r="D8" s="236">
        <v>405180.734</v>
      </c>
      <c r="E8" s="237">
        <v>253081.62100000001</v>
      </c>
      <c r="F8" s="238">
        <v>420250.43599999999</v>
      </c>
      <c r="G8" s="239">
        <v>84575.866999999998</v>
      </c>
      <c r="H8" s="240">
        <v>122265.46799999999</v>
      </c>
      <c r="I8" s="241">
        <v>0</v>
      </c>
      <c r="J8" s="612">
        <v>1396044.355</v>
      </c>
    </row>
    <row r="9" spans="2:10" x14ac:dyDescent="0.2">
      <c r="B9" s="16" t="s">
        <v>310</v>
      </c>
      <c r="C9" s="235">
        <v>56892.561000000002</v>
      </c>
      <c r="D9" s="236">
        <v>513017.00300000003</v>
      </c>
      <c r="E9" s="237">
        <v>450542.32900000003</v>
      </c>
      <c r="F9" s="238">
        <v>1013524.365</v>
      </c>
      <c r="G9" s="239">
        <v>241265.272</v>
      </c>
      <c r="H9" s="240">
        <v>164793.73300000001</v>
      </c>
      <c r="I9" s="241">
        <v>0</v>
      </c>
      <c r="J9" s="612">
        <v>2440035.2629999998</v>
      </c>
    </row>
    <row r="10" spans="2:10" x14ac:dyDescent="0.2">
      <c r="B10" s="16" t="s">
        <v>313</v>
      </c>
      <c r="C10" s="235">
        <v>6459.08</v>
      </c>
      <c r="D10" s="236">
        <v>299399.96999999997</v>
      </c>
      <c r="E10" s="237">
        <v>509501.82500000001</v>
      </c>
      <c r="F10" s="238">
        <v>2114075.29</v>
      </c>
      <c r="G10" s="239">
        <v>885476.13399999996</v>
      </c>
      <c r="H10" s="240">
        <v>1042330.1949999999</v>
      </c>
      <c r="I10" s="241">
        <v>120000</v>
      </c>
      <c r="J10" s="612">
        <v>4977242.4939999999</v>
      </c>
    </row>
    <row r="11" spans="2:10" x14ac:dyDescent="0.2">
      <c r="B11" s="16" t="s">
        <v>318</v>
      </c>
      <c r="C11" s="235">
        <v>580.66800000000001</v>
      </c>
      <c r="D11" s="236">
        <v>18097.069</v>
      </c>
      <c r="E11" s="237">
        <v>64053.877999999997</v>
      </c>
      <c r="F11" s="238">
        <v>643648.86600000004</v>
      </c>
      <c r="G11" s="239">
        <v>552461.34</v>
      </c>
      <c r="H11" s="240">
        <v>894027.20299999998</v>
      </c>
      <c r="I11" s="241">
        <v>295700.59899999999</v>
      </c>
      <c r="J11" s="612">
        <v>2468569.6230000001</v>
      </c>
    </row>
    <row r="12" spans="2:10" x14ac:dyDescent="0.2">
      <c r="B12" s="16" t="s">
        <v>321</v>
      </c>
      <c r="C12" s="235">
        <v>202.791</v>
      </c>
      <c r="D12" s="236">
        <v>6224.3990000000003</v>
      </c>
      <c r="E12" s="237">
        <v>24256.996999999999</v>
      </c>
      <c r="F12" s="238">
        <v>520784.66800000001</v>
      </c>
      <c r="G12" s="239">
        <v>699135.19799999997</v>
      </c>
      <c r="H12" s="240">
        <v>3250117.841</v>
      </c>
      <c r="I12" s="241">
        <v>3030237.466</v>
      </c>
      <c r="J12" s="612">
        <v>7528984.5609999998</v>
      </c>
    </row>
    <row r="13" spans="2:10" x14ac:dyDescent="0.2">
      <c r="B13" s="16" t="s">
        <v>323</v>
      </c>
      <c r="C13" s="235" t="s">
        <v>854</v>
      </c>
      <c r="D13" s="236" t="s">
        <v>854</v>
      </c>
      <c r="E13" s="237" t="s">
        <v>854</v>
      </c>
      <c r="F13" s="238">
        <v>24702.066999999999</v>
      </c>
      <c r="G13" s="239">
        <v>60707.784</v>
      </c>
      <c r="H13" s="240">
        <v>790925.799</v>
      </c>
      <c r="I13" s="241">
        <v>1354350.067</v>
      </c>
      <c r="J13" s="612">
        <v>2219243.449</v>
      </c>
    </row>
    <row r="14" spans="2:10" x14ac:dyDescent="0.2">
      <c r="B14" s="16" t="s">
        <v>326</v>
      </c>
      <c r="C14" s="235">
        <v>0</v>
      </c>
      <c r="D14" s="236">
        <v>0</v>
      </c>
      <c r="E14" s="237" t="s">
        <v>854</v>
      </c>
      <c r="F14" s="238" t="s">
        <v>854</v>
      </c>
      <c r="G14" s="239">
        <v>0</v>
      </c>
      <c r="H14" s="240">
        <v>306645.39799999999</v>
      </c>
      <c r="I14" s="241">
        <v>5788786.1330000004</v>
      </c>
      <c r="J14" s="612">
        <v>6108848.5980000002</v>
      </c>
    </row>
    <row r="15" spans="2:10" x14ac:dyDescent="0.2">
      <c r="B15" s="52" t="s">
        <v>27</v>
      </c>
      <c r="C15" s="242">
        <v>417239.63699999999</v>
      </c>
      <c r="D15" s="243">
        <v>2056451.7649999999</v>
      </c>
      <c r="E15" s="244">
        <v>1814521.4029999999</v>
      </c>
      <c r="F15" s="245">
        <v>6395872.4689999996</v>
      </c>
      <c r="G15" s="246">
        <v>3254910.3650000002</v>
      </c>
      <c r="H15" s="247">
        <v>8740058.1950000003</v>
      </c>
      <c r="I15" s="248">
        <v>21105654.798999999</v>
      </c>
      <c r="J15" s="249">
        <v>43784708.633000001</v>
      </c>
    </row>
    <row r="16" spans="2:10" x14ac:dyDescent="0.2">
      <c r="C16" s="595"/>
      <c r="D16" s="595"/>
      <c r="E16" s="595"/>
      <c r="F16" s="595"/>
      <c r="G16" s="595"/>
      <c r="H16" s="595"/>
      <c r="I16" s="595"/>
      <c r="J16" s="595"/>
    </row>
    <row r="17" spans="2:10" ht="25.5" customHeight="1" x14ac:dyDescent="0.2">
      <c r="B17" s="649" t="s">
        <v>363</v>
      </c>
      <c r="C17" s="650"/>
      <c r="D17" s="650"/>
      <c r="E17" s="650"/>
      <c r="F17" s="650"/>
      <c r="G17" s="650"/>
      <c r="H17" s="650"/>
      <c r="I17" s="650"/>
      <c r="J17" s="650"/>
    </row>
    <row r="20" spans="2:10" x14ac:dyDescent="0.2">
      <c r="J20" s="595"/>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J17"/>
  <sheetViews>
    <sheetView showGridLines="0" workbookViewId="0">
      <selection activeCell="C6" sqref="C6:I6"/>
    </sheetView>
  </sheetViews>
  <sheetFormatPr baseColWidth="10" defaultRowHeight="12.75" x14ac:dyDescent="0.2"/>
  <cols>
    <col min="1" max="1" width="2.5703125" customWidth="1"/>
    <col min="2" max="2" width="14.7109375" customWidth="1"/>
    <col min="3" max="7" width="13.7109375" customWidth="1"/>
    <col min="8" max="8" width="14.7109375" customWidth="1"/>
    <col min="9" max="10" width="13.7109375" customWidth="1"/>
  </cols>
  <sheetData>
    <row r="1" spans="2:10" ht="18" x14ac:dyDescent="0.25">
      <c r="B1" s="3" t="s">
        <v>830</v>
      </c>
    </row>
    <row r="2" spans="2:10" x14ac:dyDescent="0.2">
      <c r="B2" t="s">
        <v>11</v>
      </c>
    </row>
    <row r="5" spans="2:10" ht="21" customHeight="1" x14ac:dyDescent="0.2">
      <c r="B5" s="625" t="s">
        <v>303</v>
      </c>
      <c r="C5" s="626" t="s">
        <v>365</v>
      </c>
      <c r="D5" s="626" t="s">
        <v>365</v>
      </c>
      <c r="E5" s="626" t="s">
        <v>365</v>
      </c>
      <c r="F5" s="626" t="s">
        <v>365</v>
      </c>
      <c r="G5" s="626" t="s">
        <v>365</v>
      </c>
      <c r="H5" s="626" t="s">
        <v>365</v>
      </c>
      <c r="I5" s="626" t="s">
        <v>365</v>
      </c>
      <c r="J5" s="626" t="s">
        <v>365</v>
      </c>
    </row>
    <row r="6" spans="2:10" ht="27.95" customHeight="1" x14ac:dyDescent="0.2">
      <c r="B6" s="625" t="s">
        <v>303</v>
      </c>
      <c r="C6" s="613" t="s">
        <v>944</v>
      </c>
      <c r="D6" s="613" t="s">
        <v>945</v>
      </c>
      <c r="E6" s="613" t="s">
        <v>946</v>
      </c>
      <c r="F6" s="613" t="s">
        <v>947</v>
      </c>
      <c r="G6" s="613" t="s">
        <v>948</v>
      </c>
      <c r="H6" s="613" t="s">
        <v>949</v>
      </c>
      <c r="I6" s="613" t="s">
        <v>950</v>
      </c>
      <c r="J6" s="15" t="s">
        <v>27</v>
      </c>
    </row>
    <row r="7" spans="2:10" x14ac:dyDescent="0.2">
      <c r="B7" s="16" t="s">
        <v>123</v>
      </c>
      <c r="C7" s="250">
        <v>0</v>
      </c>
      <c r="D7" s="251">
        <v>0</v>
      </c>
      <c r="E7" s="252">
        <v>0</v>
      </c>
      <c r="F7" s="253">
        <v>0</v>
      </c>
      <c r="G7" s="254">
        <v>0</v>
      </c>
      <c r="H7" s="255">
        <v>0</v>
      </c>
      <c r="I7" s="256">
        <v>0</v>
      </c>
      <c r="J7" s="612">
        <v>0</v>
      </c>
    </row>
    <row r="8" spans="2:10" x14ac:dyDescent="0.2">
      <c r="B8" s="16" t="s">
        <v>306</v>
      </c>
      <c r="C8" s="250">
        <v>975283.3</v>
      </c>
      <c r="D8" s="251">
        <v>856729.75</v>
      </c>
      <c r="E8" s="252">
        <v>188626.8</v>
      </c>
      <c r="F8" s="253">
        <v>123311.75</v>
      </c>
      <c r="G8" s="254">
        <v>6435.65</v>
      </c>
      <c r="H8" s="255">
        <v>6583.95</v>
      </c>
      <c r="I8" s="256">
        <v>0</v>
      </c>
      <c r="J8" s="612">
        <v>2156971.2000000002</v>
      </c>
    </row>
    <row r="9" spans="2:10" x14ac:dyDescent="0.2">
      <c r="B9" s="16" t="s">
        <v>310</v>
      </c>
      <c r="C9" s="250">
        <v>2507643.1</v>
      </c>
      <c r="D9" s="251">
        <v>5822624.4000000004</v>
      </c>
      <c r="E9" s="252">
        <v>1991938.5</v>
      </c>
      <c r="F9" s="253">
        <v>1738501.4</v>
      </c>
      <c r="G9" s="254">
        <v>125121.8</v>
      </c>
      <c r="H9" s="255">
        <v>32448.05</v>
      </c>
      <c r="I9" s="256">
        <v>0</v>
      </c>
      <c r="J9" s="612">
        <v>12218277.25</v>
      </c>
    </row>
    <row r="10" spans="2:10" x14ac:dyDescent="0.2">
      <c r="B10" s="16" t="s">
        <v>313</v>
      </c>
      <c r="C10" s="250">
        <v>2262983.6</v>
      </c>
      <c r="D10" s="251">
        <v>11145015.15</v>
      </c>
      <c r="E10" s="252">
        <v>9353410.3499999996</v>
      </c>
      <c r="F10" s="253">
        <v>15115122.050000001</v>
      </c>
      <c r="G10" s="254">
        <v>2146333.4</v>
      </c>
      <c r="H10" s="255">
        <v>1175734.2</v>
      </c>
      <c r="I10" s="256">
        <v>22410.5</v>
      </c>
      <c r="J10" s="612">
        <v>41221009.25</v>
      </c>
    </row>
    <row r="11" spans="2:10" x14ac:dyDescent="0.2">
      <c r="B11" s="16" t="s">
        <v>318</v>
      </c>
      <c r="C11" s="250">
        <v>1048419.45</v>
      </c>
      <c r="D11" s="251">
        <v>3150142.4</v>
      </c>
      <c r="E11" s="252">
        <v>4175031.35</v>
      </c>
      <c r="F11" s="253">
        <v>14036517.699999999</v>
      </c>
      <c r="G11" s="254">
        <v>4134214.95</v>
      </c>
      <c r="H11" s="255">
        <v>3066102.4</v>
      </c>
      <c r="I11" s="256">
        <v>282221.09999999998</v>
      </c>
      <c r="J11" s="612">
        <v>29892649.350000001</v>
      </c>
    </row>
    <row r="12" spans="2:10" x14ac:dyDescent="0.2">
      <c r="B12" s="16" t="s">
        <v>321</v>
      </c>
      <c r="C12" s="250">
        <v>4320414.3000000007</v>
      </c>
      <c r="D12" s="251">
        <v>4479759.6500000004</v>
      </c>
      <c r="E12" s="252">
        <v>1927130.4</v>
      </c>
      <c r="F12" s="253">
        <v>27000848.949999999</v>
      </c>
      <c r="G12" s="254">
        <v>15549374.800000001</v>
      </c>
      <c r="H12" s="255">
        <v>28366404.149999999</v>
      </c>
      <c r="I12" s="256">
        <v>8772874.6500000004</v>
      </c>
      <c r="J12" s="612">
        <v>90075285.349999994</v>
      </c>
    </row>
    <row r="13" spans="2:10" x14ac:dyDescent="0.2">
      <c r="B13" s="16" t="s">
        <v>323</v>
      </c>
      <c r="C13" s="250" t="s">
        <v>854</v>
      </c>
      <c r="D13" s="251" t="s">
        <v>854</v>
      </c>
      <c r="E13" s="252" t="s">
        <v>854</v>
      </c>
      <c r="F13" s="253">
        <v>8215796.7999999998</v>
      </c>
      <c r="G13" s="254">
        <v>4083515.85</v>
      </c>
      <c r="H13" s="255">
        <v>20696532.25</v>
      </c>
      <c r="I13" s="256">
        <v>5266044.25</v>
      </c>
      <c r="J13" s="612">
        <v>36873383.200000003</v>
      </c>
    </row>
    <row r="14" spans="2:10" x14ac:dyDescent="0.2">
      <c r="B14" s="16" t="s">
        <v>326</v>
      </c>
      <c r="C14" s="250">
        <v>0</v>
      </c>
      <c r="D14" s="251">
        <v>0</v>
      </c>
      <c r="E14" s="252" t="s">
        <v>854</v>
      </c>
      <c r="F14" s="253" t="s">
        <v>854</v>
      </c>
      <c r="G14" s="254">
        <v>0</v>
      </c>
      <c r="H14" s="255">
        <v>24691907.25</v>
      </c>
      <c r="I14" s="256">
        <v>44191211.450000003</v>
      </c>
      <c r="J14" s="612">
        <v>74983075.75</v>
      </c>
    </row>
    <row r="15" spans="2:10" x14ac:dyDescent="0.2">
      <c r="B15" s="52" t="s">
        <v>27</v>
      </c>
      <c r="C15" s="257">
        <v>11114743.75</v>
      </c>
      <c r="D15" s="258">
        <v>25454271.350000001</v>
      </c>
      <c r="E15" s="259">
        <v>22006066.949999999</v>
      </c>
      <c r="F15" s="260">
        <v>66230098.649999999</v>
      </c>
      <c r="G15" s="261">
        <v>26044996.449999999</v>
      </c>
      <c r="H15" s="262">
        <v>78035712.25</v>
      </c>
      <c r="I15" s="263">
        <v>58534761.950000003</v>
      </c>
      <c r="J15" s="264">
        <v>287420651.35000002</v>
      </c>
    </row>
    <row r="16" spans="2:10" x14ac:dyDescent="0.2">
      <c r="C16" s="595"/>
      <c r="D16" s="595"/>
      <c r="E16" s="595"/>
      <c r="F16" s="595"/>
    </row>
    <row r="17" spans="2:10" ht="25.5" customHeight="1" x14ac:dyDescent="0.2">
      <c r="B17" s="648" t="s">
        <v>363</v>
      </c>
      <c r="C17" s="631"/>
      <c r="D17" s="631"/>
      <c r="E17" s="631"/>
      <c r="F17" s="631"/>
      <c r="G17" s="631"/>
      <c r="H17" s="631"/>
      <c r="I17" s="631"/>
      <c r="J17" s="631"/>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J17"/>
  <sheetViews>
    <sheetView showGridLines="0" workbookViewId="0">
      <selection activeCell="C6" sqref="C6:I6"/>
    </sheetView>
  </sheetViews>
  <sheetFormatPr baseColWidth="10" defaultRowHeight="12.75" x14ac:dyDescent="0.2"/>
  <cols>
    <col min="1" max="1" width="2.5703125" customWidth="1"/>
    <col min="2" max="2" width="14.7109375" customWidth="1"/>
    <col min="3" max="7" width="13.7109375" customWidth="1"/>
    <col min="8" max="8" width="14.7109375" customWidth="1"/>
    <col min="9" max="9" width="13.7109375" customWidth="1"/>
    <col min="10" max="10" width="13.140625" customWidth="1"/>
  </cols>
  <sheetData>
    <row r="1" spans="2:10" ht="18" x14ac:dyDescent="0.25">
      <c r="B1" s="3" t="s">
        <v>831</v>
      </c>
    </row>
    <row r="2" spans="2:10" x14ac:dyDescent="0.2">
      <c r="B2" t="s">
        <v>11</v>
      </c>
    </row>
    <row r="5" spans="2:10" ht="21" customHeight="1" x14ac:dyDescent="0.2">
      <c r="B5" s="625" t="s">
        <v>303</v>
      </c>
      <c r="C5" s="626" t="s">
        <v>366</v>
      </c>
      <c r="D5" s="626" t="s">
        <v>366</v>
      </c>
      <c r="E5" s="626" t="s">
        <v>366</v>
      </c>
      <c r="F5" s="626" t="s">
        <v>366</v>
      </c>
      <c r="G5" s="626" t="s">
        <v>366</v>
      </c>
      <c r="H5" s="626" t="s">
        <v>366</v>
      </c>
      <c r="I5" s="626" t="s">
        <v>366</v>
      </c>
      <c r="J5" s="626" t="s">
        <v>366</v>
      </c>
    </row>
    <row r="6" spans="2:10" ht="27.95" customHeight="1" x14ac:dyDescent="0.2">
      <c r="B6" s="625" t="s">
        <v>303</v>
      </c>
      <c r="C6" s="613" t="s">
        <v>944</v>
      </c>
      <c r="D6" s="613" t="s">
        <v>945</v>
      </c>
      <c r="E6" s="613" t="s">
        <v>946</v>
      </c>
      <c r="F6" s="613" t="s">
        <v>947</v>
      </c>
      <c r="G6" s="613" t="s">
        <v>948</v>
      </c>
      <c r="H6" s="613" t="s">
        <v>949</v>
      </c>
      <c r="I6" s="613" t="s">
        <v>950</v>
      </c>
      <c r="J6" s="15" t="s">
        <v>27</v>
      </c>
    </row>
    <row r="7" spans="2:10" x14ac:dyDescent="0.2">
      <c r="B7" s="16" t="s">
        <v>123</v>
      </c>
      <c r="C7" s="265">
        <v>3477510</v>
      </c>
      <c r="D7" s="266">
        <v>1940109.6</v>
      </c>
      <c r="E7" s="267">
        <v>401875.6</v>
      </c>
      <c r="F7" s="268">
        <v>1240208.1000000001</v>
      </c>
      <c r="G7" s="269">
        <v>550205.1</v>
      </c>
      <c r="H7" s="270">
        <v>1625316.5</v>
      </c>
      <c r="I7" s="271">
        <v>7898284.5</v>
      </c>
      <c r="J7" s="612">
        <v>17133509.399999999</v>
      </c>
    </row>
    <row r="8" spans="2:10" x14ac:dyDescent="0.2">
      <c r="B8" s="16" t="s">
        <v>306</v>
      </c>
      <c r="C8" s="265">
        <v>515098.8</v>
      </c>
      <c r="D8" s="266">
        <v>281932.40000000002</v>
      </c>
      <c r="E8" s="267">
        <v>58525.8</v>
      </c>
      <c r="F8" s="268">
        <v>193601.1</v>
      </c>
      <c r="G8" s="269">
        <v>56996.2</v>
      </c>
      <c r="H8" s="270">
        <v>85115.1</v>
      </c>
      <c r="I8" s="271">
        <v>0</v>
      </c>
      <c r="J8" s="612">
        <v>1191269.3999999999</v>
      </c>
    </row>
    <row r="9" spans="2:10" x14ac:dyDescent="0.2">
      <c r="B9" s="16" t="s">
        <v>310</v>
      </c>
      <c r="C9" s="265">
        <v>0</v>
      </c>
      <c r="D9" s="266">
        <v>477.4</v>
      </c>
      <c r="E9" s="267">
        <v>0</v>
      </c>
      <c r="F9" s="268">
        <v>37067.699999999997</v>
      </c>
      <c r="G9" s="269">
        <v>60911.8</v>
      </c>
      <c r="H9" s="270">
        <v>87043.6</v>
      </c>
      <c r="I9" s="271">
        <v>0</v>
      </c>
      <c r="J9" s="612">
        <v>185500.5</v>
      </c>
    </row>
    <row r="10" spans="2:10" x14ac:dyDescent="0.2">
      <c r="B10" s="16" t="s">
        <v>313</v>
      </c>
      <c r="C10" s="265">
        <v>0</v>
      </c>
      <c r="D10" s="266">
        <v>333.3</v>
      </c>
      <c r="E10" s="267">
        <v>0</v>
      </c>
      <c r="F10" s="268">
        <v>0</v>
      </c>
      <c r="G10" s="269">
        <v>529.5</v>
      </c>
      <c r="H10" s="270">
        <v>60083.9</v>
      </c>
      <c r="I10" s="271">
        <v>67589.5</v>
      </c>
      <c r="J10" s="612">
        <v>128536.2</v>
      </c>
    </row>
    <row r="11" spans="2:10" x14ac:dyDescent="0.2">
      <c r="B11" s="16" t="s">
        <v>318</v>
      </c>
      <c r="C11" s="265">
        <v>0</v>
      </c>
      <c r="D11" s="266">
        <v>0</v>
      </c>
      <c r="E11" s="267">
        <v>0</v>
      </c>
      <c r="F11" s="268">
        <v>0</v>
      </c>
      <c r="G11" s="269">
        <v>0</v>
      </c>
      <c r="H11" s="270">
        <v>0</v>
      </c>
      <c r="I11" s="271">
        <v>0</v>
      </c>
      <c r="J11" s="612">
        <v>0</v>
      </c>
    </row>
    <row r="12" spans="2:10" x14ac:dyDescent="0.2">
      <c r="B12" s="16" t="s">
        <v>321</v>
      </c>
      <c r="C12" s="265">
        <v>0</v>
      </c>
      <c r="D12" s="266">
        <v>0</v>
      </c>
      <c r="E12" s="267">
        <v>0</v>
      </c>
      <c r="F12" s="268">
        <v>0</v>
      </c>
      <c r="G12" s="269">
        <v>0</v>
      </c>
      <c r="H12" s="270">
        <v>0</v>
      </c>
      <c r="I12" s="271">
        <v>0</v>
      </c>
      <c r="J12" s="612">
        <v>0</v>
      </c>
    </row>
    <row r="13" spans="2:10" x14ac:dyDescent="0.2">
      <c r="B13" s="16" t="s">
        <v>323</v>
      </c>
      <c r="C13" s="265" t="s">
        <v>854</v>
      </c>
      <c r="D13" s="266" t="s">
        <v>854</v>
      </c>
      <c r="E13" s="267" t="s">
        <v>854</v>
      </c>
      <c r="F13" s="268" t="s">
        <v>854</v>
      </c>
      <c r="G13" s="269">
        <v>0</v>
      </c>
      <c r="H13" s="270">
        <v>0</v>
      </c>
      <c r="I13" s="271">
        <v>0</v>
      </c>
      <c r="J13" s="612">
        <v>0</v>
      </c>
    </row>
    <row r="14" spans="2:10" x14ac:dyDescent="0.2">
      <c r="B14" s="16" t="s">
        <v>326</v>
      </c>
      <c r="C14" s="265">
        <v>0</v>
      </c>
      <c r="D14" s="266">
        <v>0</v>
      </c>
      <c r="E14" s="267" t="s">
        <v>854</v>
      </c>
      <c r="F14" s="268" t="s">
        <v>854</v>
      </c>
      <c r="G14" s="269" t="s">
        <v>854</v>
      </c>
      <c r="H14" s="270">
        <v>0</v>
      </c>
      <c r="I14" s="271">
        <v>0</v>
      </c>
      <c r="J14" s="612">
        <v>0</v>
      </c>
    </row>
    <row r="15" spans="2:10" x14ac:dyDescent="0.2">
      <c r="B15" s="52" t="s">
        <v>27</v>
      </c>
      <c r="C15" s="272">
        <v>3992608.8</v>
      </c>
      <c r="D15" s="273">
        <v>2222852.7000000002</v>
      </c>
      <c r="E15" s="274">
        <v>460401.4</v>
      </c>
      <c r="F15" s="275">
        <v>1470876.9</v>
      </c>
      <c r="G15" s="276">
        <v>668642.6</v>
      </c>
      <c r="H15" s="277">
        <v>1857559.1</v>
      </c>
      <c r="I15" s="278">
        <v>7965874</v>
      </c>
      <c r="J15" s="279">
        <v>18638815.5</v>
      </c>
    </row>
    <row r="17" spans="2:10" ht="25.5" customHeight="1" x14ac:dyDescent="0.2">
      <c r="B17" s="648" t="s">
        <v>363</v>
      </c>
      <c r="C17" s="631"/>
      <c r="D17" s="631"/>
      <c r="E17" s="631"/>
      <c r="F17" s="631"/>
      <c r="G17" s="631"/>
      <c r="H17" s="631"/>
      <c r="I17" s="631"/>
      <c r="J17" s="631"/>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J17"/>
  <sheetViews>
    <sheetView showGridLines="0" workbookViewId="0">
      <selection activeCell="N40" sqref="N40"/>
    </sheetView>
  </sheetViews>
  <sheetFormatPr baseColWidth="10" defaultRowHeight="12.75" x14ac:dyDescent="0.2"/>
  <cols>
    <col min="1" max="1" width="2.5703125" customWidth="1"/>
    <col min="2" max="2" width="14.7109375" customWidth="1"/>
    <col min="3" max="7" width="13.7109375" customWidth="1"/>
    <col min="8" max="8" width="14.7109375" customWidth="1"/>
    <col min="9" max="9" width="13.7109375" customWidth="1"/>
    <col min="10" max="10" width="13.140625" customWidth="1"/>
  </cols>
  <sheetData>
    <row r="1" spans="2:10" ht="18" x14ac:dyDescent="0.25">
      <c r="B1" s="3" t="s">
        <v>832</v>
      </c>
    </row>
    <row r="2" spans="2:10" x14ac:dyDescent="0.2">
      <c r="B2" t="s">
        <v>11</v>
      </c>
    </row>
    <row r="5" spans="2:10" ht="21" customHeight="1" x14ac:dyDescent="0.2">
      <c r="B5" s="625" t="s">
        <v>303</v>
      </c>
      <c r="C5" s="626" t="s">
        <v>367</v>
      </c>
      <c r="D5" s="626" t="s">
        <v>367</v>
      </c>
      <c r="E5" s="626" t="s">
        <v>367</v>
      </c>
      <c r="F5" s="626" t="s">
        <v>367</v>
      </c>
      <c r="G5" s="626" t="s">
        <v>367</v>
      </c>
      <c r="H5" s="626" t="s">
        <v>367</v>
      </c>
      <c r="I5" s="626" t="s">
        <v>367</v>
      </c>
      <c r="J5" s="626" t="s">
        <v>367</v>
      </c>
    </row>
    <row r="6" spans="2:10" ht="27.95" customHeight="1" x14ac:dyDescent="0.2">
      <c r="B6" s="625" t="s">
        <v>303</v>
      </c>
      <c r="C6" s="613" t="s">
        <v>944</v>
      </c>
      <c r="D6" s="613" t="s">
        <v>945</v>
      </c>
      <c r="E6" s="613" t="s">
        <v>946</v>
      </c>
      <c r="F6" s="613" t="s">
        <v>947</v>
      </c>
      <c r="G6" s="613" t="s">
        <v>948</v>
      </c>
      <c r="H6" s="613" t="s">
        <v>949</v>
      </c>
      <c r="I6" s="613" t="s">
        <v>950</v>
      </c>
      <c r="J6" s="15" t="s">
        <v>27</v>
      </c>
    </row>
    <row r="7" spans="2:10" x14ac:dyDescent="0.2">
      <c r="B7" s="16" t="s">
        <v>123</v>
      </c>
      <c r="C7" s="280">
        <v>3477510</v>
      </c>
      <c r="D7" s="281">
        <v>1940109.6</v>
      </c>
      <c r="E7" s="282">
        <v>401875.6</v>
      </c>
      <c r="F7" s="283">
        <v>1240208.1000000001</v>
      </c>
      <c r="G7" s="284">
        <v>550205.1</v>
      </c>
      <c r="H7" s="285">
        <v>1625316.5</v>
      </c>
      <c r="I7" s="286">
        <v>7898284.5</v>
      </c>
      <c r="J7" s="612">
        <v>17133509.399999999</v>
      </c>
    </row>
    <row r="8" spans="2:10" x14ac:dyDescent="0.2">
      <c r="B8" s="16" t="s">
        <v>306</v>
      </c>
      <c r="C8" s="280">
        <v>1490382.1</v>
      </c>
      <c r="D8" s="281">
        <v>1138662.1000000001</v>
      </c>
      <c r="E8" s="282">
        <v>247152.6</v>
      </c>
      <c r="F8" s="283">
        <v>316912.8</v>
      </c>
      <c r="G8" s="284">
        <v>63431.9</v>
      </c>
      <c r="H8" s="285">
        <v>91699.1</v>
      </c>
      <c r="I8" s="286">
        <v>0</v>
      </c>
      <c r="J8" s="612">
        <v>3348240.6</v>
      </c>
    </row>
    <row r="9" spans="2:10" x14ac:dyDescent="0.2">
      <c r="B9" s="16" t="s">
        <v>310</v>
      </c>
      <c r="C9" s="280">
        <v>2507643.1</v>
      </c>
      <c r="D9" s="281">
        <v>5823101.7999999998</v>
      </c>
      <c r="E9" s="282">
        <v>1991938.5</v>
      </c>
      <c r="F9" s="283">
        <v>1775569</v>
      </c>
      <c r="G9" s="284">
        <v>186033.6</v>
      </c>
      <c r="H9" s="285">
        <v>119491.6</v>
      </c>
      <c r="I9" s="286">
        <v>0</v>
      </c>
      <c r="J9" s="612">
        <v>12403777.6</v>
      </c>
    </row>
    <row r="10" spans="2:10" x14ac:dyDescent="0.2">
      <c r="B10" s="16" t="s">
        <v>313</v>
      </c>
      <c r="C10" s="280">
        <v>2262983.6</v>
      </c>
      <c r="D10" s="281">
        <v>11145348.5</v>
      </c>
      <c r="E10" s="282">
        <v>9353410.3000000007</v>
      </c>
      <c r="F10" s="283">
        <v>15115122.1</v>
      </c>
      <c r="G10" s="284">
        <v>2146862.9</v>
      </c>
      <c r="H10" s="285">
        <v>1235818.1000000001</v>
      </c>
      <c r="I10" s="286">
        <v>90000</v>
      </c>
      <c r="J10" s="612">
        <v>41349545.5</v>
      </c>
    </row>
    <row r="11" spans="2:10" x14ac:dyDescent="0.2">
      <c r="B11" s="16" t="s">
        <v>318</v>
      </c>
      <c r="C11" s="280">
        <v>1048419.4</v>
      </c>
      <c r="D11" s="281">
        <v>3150142.4</v>
      </c>
      <c r="E11" s="282">
        <v>4175031.4</v>
      </c>
      <c r="F11" s="283">
        <v>14036517.699999999</v>
      </c>
      <c r="G11" s="284">
        <v>4134215</v>
      </c>
      <c r="H11" s="285">
        <v>3066102.4</v>
      </c>
      <c r="I11" s="286">
        <v>282221.09999999998</v>
      </c>
      <c r="J11" s="612">
        <v>29892649.399999999</v>
      </c>
    </row>
    <row r="12" spans="2:10" x14ac:dyDescent="0.2">
      <c r="B12" s="16" t="s">
        <v>321</v>
      </c>
      <c r="C12" s="280">
        <v>4320414.3</v>
      </c>
      <c r="D12" s="281">
        <v>4479759.6999999993</v>
      </c>
      <c r="E12" s="282">
        <v>6297060.0999999996</v>
      </c>
      <c r="F12" s="283">
        <v>27000849</v>
      </c>
      <c r="G12" s="284">
        <v>15549374.800000001</v>
      </c>
      <c r="H12" s="285">
        <v>28366404.100000001</v>
      </c>
      <c r="I12" s="286">
        <v>8772874.6999999993</v>
      </c>
      <c r="J12" s="612">
        <v>90075285.400000006</v>
      </c>
    </row>
    <row r="13" spans="2:10" x14ac:dyDescent="0.2">
      <c r="B13" s="16" t="s">
        <v>323</v>
      </c>
      <c r="C13" s="280" t="s">
        <v>854</v>
      </c>
      <c r="D13" s="281" t="s">
        <v>854</v>
      </c>
      <c r="E13" s="282" t="s">
        <v>854</v>
      </c>
      <c r="F13" s="283">
        <v>8215796.7999999998</v>
      </c>
      <c r="G13" s="284">
        <v>4083515.9</v>
      </c>
      <c r="H13" s="285">
        <v>20696532.199999999</v>
      </c>
      <c r="I13" s="286">
        <v>5266044.2</v>
      </c>
      <c r="J13" s="612">
        <v>36873383.299999997</v>
      </c>
    </row>
    <row r="14" spans="2:10" x14ac:dyDescent="0.2">
      <c r="B14" s="16" t="s">
        <v>326</v>
      </c>
      <c r="C14" s="280">
        <v>0</v>
      </c>
      <c r="D14" s="281">
        <v>0</v>
      </c>
      <c r="E14" s="282" t="s">
        <v>854</v>
      </c>
      <c r="F14" s="283" t="s">
        <v>854</v>
      </c>
      <c r="G14" s="284">
        <v>0</v>
      </c>
      <c r="H14" s="285">
        <v>24691907.199999999</v>
      </c>
      <c r="I14" s="286">
        <v>44191211.5</v>
      </c>
      <c r="J14" s="612">
        <v>74983075.799999997</v>
      </c>
    </row>
    <row r="15" spans="2:10" x14ac:dyDescent="0.2">
      <c r="B15" s="52" t="s">
        <v>27</v>
      </c>
      <c r="C15" s="287">
        <v>15107352.5</v>
      </c>
      <c r="D15" s="288">
        <v>27677124.100000001</v>
      </c>
      <c r="E15" s="289">
        <v>22466468.5</v>
      </c>
      <c r="F15" s="290">
        <v>67700975.5</v>
      </c>
      <c r="G15" s="291">
        <v>26713639.199999999</v>
      </c>
      <c r="H15" s="292">
        <v>79893271.200000003</v>
      </c>
      <c r="I15" s="293">
        <v>66500636</v>
      </c>
      <c r="J15" s="294">
        <v>306059467</v>
      </c>
    </row>
    <row r="16" spans="2:10" x14ac:dyDescent="0.2">
      <c r="C16" s="595"/>
      <c r="D16" s="595"/>
      <c r="E16" s="595"/>
      <c r="F16" s="595"/>
      <c r="G16" s="595"/>
      <c r="H16" s="595"/>
      <c r="I16" s="595"/>
      <c r="J16" s="595"/>
    </row>
    <row r="17" spans="2:10" ht="25.5" customHeight="1" x14ac:dyDescent="0.2">
      <c r="B17" s="648" t="s">
        <v>363</v>
      </c>
      <c r="C17" s="651"/>
      <c r="D17" s="651"/>
      <c r="E17" s="651"/>
      <c r="F17" s="651"/>
      <c r="G17" s="651"/>
      <c r="H17" s="651"/>
      <c r="I17" s="651"/>
      <c r="J17" s="651"/>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pageSetUpPr fitToPage="1"/>
  </sheetPr>
  <dimension ref="B1:N21"/>
  <sheetViews>
    <sheetView showGridLines="0" zoomScaleNormal="100" workbookViewId="0">
      <selection activeCell="E14" sqref="E14"/>
    </sheetView>
  </sheetViews>
  <sheetFormatPr baseColWidth="10" defaultRowHeight="12.75" x14ac:dyDescent="0.2"/>
  <cols>
    <col min="1" max="1" width="2.5703125" customWidth="1"/>
    <col min="2" max="2" width="13" customWidth="1"/>
    <col min="3" max="3" width="10.5703125" customWidth="1"/>
    <col min="4" max="4" width="12.7109375" customWidth="1"/>
    <col min="5" max="5" width="13.7109375" customWidth="1"/>
    <col min="6" max="6" width="14.7109375" customWidth="1"/>
    <col min="7" max="10" width="9.85546875" customWidth="1"/>
    <col min="11" max="11" width="13.140625" customWidth="1"/>
    <col min="12" max="12" width="14.7109375" customWidth="1"/>
  </cols>
  <sheetData>
    <row r="1" spans="2:14" ht="18" x14ac:dyDescent="0.25">
      <c r="B1" s="3" t="s">
        <v>780</v>
      </c>
    </row>
    <row r="2" spans="2:14" x14ac:dyDescent="0.2">
      <c r="B2" t="s">
        <v>11</v>
      </c>
    </row>
    <row r="5" spans="2:14" ht="21" customHeight="1" x14ac:dyDescent="0.2">
      <c r="B5" s="625" t="s">
        <v>368</v>
      </c>
      <c r="C5" s="652" t="s">
        <v>860</v>
      </c>
      <c r="D5" s="626" t="s">
        <v>121</v>
      </c>
      <c r="E5" s="626" t="s">
        <v>121</v>
      </c>
      <c r="F5" s="626" t="s">
        <v>121</v>
      </c>
      <c r="G5" s="626" t="s">
        <v>167</v>
      </c>
      <c r="H5" s="626" t="s">
        <v>167</v>
      </c>
      <c r="I5" s="626" t="s">
        <v>167</v>
      </c>
      <c r="J5" s="626" t="s">
        <v>167</v>
      </c>
      <c r="K5" s="626" t="s">
        <v>369</v>
      </c>
      <c r="L5" s="652" t="s">
        <v>951</v>
      </c>
    </row>
    <row r="6" spans="2:14" ht="31.5" customHeight="1" x14ac:dyDescent="0.2">
      <c r="B6" s="625" t="s">
        <v>368</v>
      </c>
      <c r="C6" s="626" t="s">
        <v>20</v>
      </c>
      <c r="D6" s="15" t="s">
        <v>29</v>
      </c>
      <c r="E6" s="15" t="s">
        <v>30</v>
      </c>
      <c r="F6" s="15" t="s">
        <v>122</v>
      </c>
      <c r="G6" s="15" t="s">
        <v>20</v>
      </c>
      <c r="H6" s="15" t="s">
        <v>22</v>
      </c>
      <c r="I6" s="15" t="s">
        <v>23</v>
      </c>
      <c r="J6" s="15" t="s">
        <v>26</v>
      </c>
      <c r="K6" s="626" t="s">
        <v>369</v>
      </c>
      <c r="L6" s="626" t="s">
        <v>370</v>
      </c>
    </row>
    <row r="7" spans="2:14" x14ac:dyDescent="0.2">
      <c r="B7" s="16" t="s">
        <v>395</v>
      </c>
      <c r="C7" s="295">
        <v>3968</v>
      </c>
      <c r="D7" s="296">
        <v>586658.71400000004</v>
      </c>
      <c r="E7" s="297">
        <v>5797369.8130000001</v>
      </c>
      <c r="F7" s="298">
        <v>47890.398000000001</v>
      </c>
      <c r="G7" s="610" t="s">
        <v>858</v>
      </c>
      <c r="H7" s="299" t="s">
        <v>373</v>
      </c>
      <c r="I7" s="300" t="s">
        <v>91</v>
      </c>
      <c r="J7" s="301" t="s">
        <v>943</v>
      </c>
      <c r="K7" s="302">
        <v>80230</v>
      </c>
      <c r="L7" s="303">
        <v>596.91</v>
      </c>
      <c r="M7" s="602"/>
      <c r="N7" s="614"/>
    </row>
    <row r="8" spans="2:14" x14ac:dyDescent="0.2">
      <c r="B8" s="16" t="s">
        <v>396</v>
      </c>
      <c r="C8" s="295">
        <v>7031</v>
      </c>
      <c r="D8" s="296">
        <v>900958.37699999998</v>
      </c>
      <c r="E8" s="297">
        <v>13993253.604</v>
      </c>
      <c r="F8" s="298">
        <v>77488.758000000002</v>
      </c>
      <c r="G8" s="610" t="s">
        <v>115</v>
      </c>
      <c r="H8" s="299" t="s">
        <v>375</v>
      </c>
      <c r="I8" s="300" t="s">
        <v>376</v>
      </c>
      <c r="J8" s="301" t="s">
        <v>208</v>
      </c>
      <c r="K8" s="302">
        <v>146202</v>
      </c>
      <c r="L8" s="303">
        <v>530.01</v>
      </c>
      <c r="M8" s="602"/>
    </row>
    <row r="9" spans="2:14" x14ac:dyDescent="0.2">
      <c r="B9" s="16" t="s">
        <v>397</v>
      </c>
      <c r="C9" s="295">
        <v>3316</v>
      </c>
      <c r="D9" s="296">
        <v>318616.88900000002</v>
      </c>
      <c r="E9" s="297">
        <v>3052473.8620000002</v>
      </c>
      <c r="F9" s="298">
        <v>24951.064999999999</v>
      </c>
      <c r="G9" s="610" t="s">
        <v>104</v>
      </c>
      <c r="H9" s="299" t="s">
        <v>256</v>
      </c>
      <c r="I9" s="300" t="s">
        <v>222</v>
      </c>
      <c r="J9" s="301" t="s">
        <v>378</v>
      </c>
      <c r="K9" s="302">
        <v>79279</v>
      </c>
      <c r="L9" s="303">
        <v>314.72000000000003</v>
      </c>
      <c r="M9" s="602"/>
    </row>
    <row r="10" spans="2:14" x14ac:dyDescent="0.2">
      <c r="B10" s="16" t="s">
        <v>398</v>
      </c>
      <c r="C10" s="295">
        <v>2172</v>
      </c>
      <c r="D10" s="296">
        <v>268933.79499999998</v>
      </c>
      <c r="E10" s="297">
        <v>2802634.6340000001</v>
      </c>
      <c r="F10" s="298">
        <v>21754.66</v>
      </c>
      <c r="G10" s="610" t="s">
        <v>356</v>
      </c>
      <c r="H10" s="299" t="s">
        <v>381</v>
      </c>
      <c r="I10" s="300" t="s">
        <v>58</v>
      </c>
      <c r="J10" s="301" t="s">
        <v>382</v>
      </c>
      <c r="K10" s="302">
        <v>52028</v>
      </c>
      <c r="L10" s="303">
        <v>418.13</v>
      </c>
      <c r="M10" s="602"/>
    </row>
    <row r="11" spans="2:14" x14ac:dyDescent="0.2">
      <c r="B11" s="16" t="s">
        <v>399</v>
      </c>
      <c r="C11" s="295">
        <v>1924</v>
      </c>
      <c r="D11" s="296">
        <v>138780.96400000001</v>
      </c>
      <c r="E11" s="297">
        <v>1564168.611</v>
      </c>
      <c r="F11" s="298">
        <v>11033.776</v>
      </c>
      <c r="G11" s="610" t="s">
        <v>380</v>
      </c>
      <c r="H11" s="299" t="s">
        <v>155</v>
      </c>
      <c r="I11" s="300" t="s">
        <v>203</v>
      </c>
      <c r="J11" s="301" t="s">
        <v>203</v>
      </c>
      <c r="K11" s="302">
        <v>42826</v>
      </c>
      <c r="L11" s="303">
        <v>257.64</v>
      </c>
      <c r="M11" s="602"/>
    </row>
    <row r="12" spans="2:14" x14ac:dyDescent="0.2">
      <c r="B12" s="16" t="s">
        <v>400</v>
      </c>
      <c r="C12" s="295">
        <v>1401</v>
      </c>
      <c r="D12" s="296">
        <v>149828.89499999999</v>
      </c>
      <c r="E12" s="297">
        <v>2079586.6159999999</v>
      </c>
      <c r="F12" s="298">
        <v>11936.281999999999</v>
      </c>
      <c r="G12" s="610" t="s">
        <v>190</v>
      </c>
      <c r="H12" s="299" t="s">
        <v>56</v>
      </c>
      <c r="I12" s="300" t="s">
        <v>385</v>
      </c>
      <c r="J12" s="301" t="s">
        <v>354</v>
      </c>
      <c r="K12" s="302">
        <v>33296</v>
      </c>
      <c r="L12" s="303">
        <v>358.49</v>
      </c>
      <c r="M12" s="602"/>
    </row>
    <row r="13" spans="2:14" x14ac:dyDescent="0.2">
      <c r="B13" s="16" t="s">
        <v>401</v>
      </c>
      <c r="C13" s="295">
        <v>3366</v>
      </c>
      <c r="D13" s="296">
        <v>347498.69300000003</v>
      </c>
      <c r="E13" s="297">
        <v>4002286.0989999999</v>
      </c>
      <c r="F13" s="298">
        <v>27742.203000000001</v>
      </c>
      <c r="G13" s="610" t="s">
        <v>100</v>
      </c>
      <c r="H13" s="299" t="s">
        <v>387</v>
      </c>
      <c r="I13" s="300" t="s">
        <v>340</v>
      </c>
      <c r="J13" s="301" t="s">
        <v>340</v>
      </c>
      <c r="K13" s="302">
        <v>65736</v>
      </c>
      <c r="L13" s="303">
        <v>422.02</v>
      </c>
      <c r="M13" s="602"/>
    </row>
    <row r="14" spans="2:14" x14ac:dyDescent="0.2">
      <c r="B14" s="16" t="s">
        <v>402</v>
      </c>
      <c r="C14" s="295">
        <v>1603</v>
      </c>
      <c r="D14" s="296">
        <v>155588.26</v>
      </c>
      <c r="E14" s="297">
        <v>1268200.9029999999</v>
      </c>
      <c r="F14" s="298">
        <v>11836.082</v>
      </c>
      <c r="G14" s="610" t="s">
        <v>859</v>
      </c>
      <c r="H14" s="299" t="s">
        <v>389</v>
      </c>
      <c r="I14" s="300" t="s">
        <v>227</v>
      </c>
      <c r="J14" s="301" t="s">
        <v>354</v>
      </c>
      <c r="K14" s="302">
        <v>37361</v>
      </c>
      <c r="L14" s="303">
        <v>316.8</v>
      </c>
      <c r="M14" s="602"/>
    </row>
    <row r="15" spans="2:14" x14ac:dyDescent="0.2">
      <c r="B15" s="16" t="s">
        <v>403</v>
      </c>
      <c r="C15" s="295">
        <v>2008</v>
      </c>
      <c r="D15" s="296">
        <v>419772.53399999999</v>
      </c>
      <c r="E15" s="297">
        <v>2538830.182</v>
      </c>
      <c r="F15" s="298">
        <v>34668.086000000003</v>
      </c>
      <c r="G15" s="610" t="s">
        <v>382</v>
      </c>
      <c r="H15" s="299" t="s">
        <v>103</v>
      </c>
      <c r="I15" s="300" t="s">
        <v>206</v>
      </c>
      <c r="J15" s="301" t="s">
        <v>391</v>
      </c>
      <c r="K15" s="302">
        <v>48183</v>
      </c>
      <c r="L15" s="303">
        <v>719.51</v>
      </c>
      <c r="M15" s="602"/>
    </row>
    <row r="16" spans="2:14" x14ac:dyDescent="0.2">
      <c r="B16" s="16" t="s">
        <v>404</v>
      </c>
      <c r="C16" s="295">
        <v>3439</v>
      </c>
      <c r="D16" s="296">
        <v>319481.66700000002</v>
      </c>
      <c r="E16" s="297">
        <v>4236910.3150000004</v>
      </c>
      <c r="F16" s="298">
        <v>25748.304</v>
      </c>
      <c r="G16" s="610" t="s">
        <v>213</v>
      </c>
      <c r="H16" s="299" t="s">
        <v>256</v>
      </c>
      <c r="I16" s="618" t="s">
        <v>393</v>
      </c>
      <c r="J16" s="301" t="s">
        <v>219</v>
      </c>
      <c r="K16" s="302">
        <v>73871</v>
      </c>
      <c r="L16" s="303">
        <v>348.56</v>
      </c>
      <c r="M16" s="602"/>
    </row>
    <row r="17" spans="2:13" x14ac:dyDescent="0.2">
      <c r="B17" s="16" t="s">
        <v>405</v>
      </c>
      <c r="C17" s="295">
        <v>1562</v>
      </c>
      <c r="D17" s="296">
        <v>134798.35500000001</v>
      </c>
      <c r="E17" s="297">
        <v>2448993.9929999998</v>
      </c>
      <c r="F17" s="298">
        <v>11009.852000000001</v>
      </c>
      <c r="G17" s="610" t="s">
        <v>51</v>
      </c>
      <c r="H17" s="299" t="s">
        <v>203</v>
      </c>
      <c r="I17" s="300" t="s">
        <v>189</v>
      </c>
      <c r="J17" s="301" t="s">
        <v>203</v>
      </c>
      <c r="K17" s="302">
        <v>35048</v>
      </c>
      <c r="L17" s="303">
        <v>314.14</v>
      </c>
      <c r="M17" s="602"/>
    </row>
    <row r="18" spans="2:13" x14ac:dyDescent="0.2">
      <c r="B18" s="52" t="s">
        <v>27</v>
      </c>
      <c r="C18" s="304">
        <v>28181</v>
      </c>
      <c r="D18" s="305">
        <v>3740917.1430000002</v>
      </c>
      <c r="E18" s="306">
        <v>43784708.631999999</v>
      </c>
      <c r="F18" s="307">
        <v>306059.46600000001</v>
      </c>
      <c r="G18" s="609" t="s">
        <v>857</v>
      </c>
      <c r="H18" s="308" t="s">
        <v>59</v>
      </c>
      <c r="I18" s="309" t="s">
        <v>59</v>
      </c>
      <c r="J18" s="310" t="s">
        <v>59</v>
      </c>
      <c r="K18" s="311">
        <v>694060</v>
      </c>
      <c r="L18" s="312">
        <v>440.97</v>
      </c>
      <c r="M18" s="602"/>
    </row>
    <row r="19" spans="2:13" x14ac:dyDescent="0.2">
      <c r="J19" s="615"/>
    </row>
    <row r="20" spans="2:13" ht="12.75" customHeight="1" x14ac:dyDescent="0.2">
      <c r="B20" s="630" t="s">
        <v>862</v>
      </c>
      <c r="C20" s="630"/>
      <c r="D20" s="630"/>
      <c r="E20" s="630"/>
      <c r="F20" s="630"/>
      <c r="G20" s="630"/>
      <c r="H20" s="630"/>
      <c r="I20" s="630"/>
      <c r="J20" s="630"/>
      <c r="K20" s="630"/>
      <c r="L20" s="630"/>
      <c r="M20" s="630"/>
    </row>
    <row r="21" spans="2:13" x14ac:dyDescent="0.2">
      <c r="B21" s="607" t="s">
        <v>861</v>
      </c>
    </row>
  </sheetData>
  <mergeCells count="7">
    <mergeCell ref="B20:M20"/>
    <mergeCell ref="L5:L6"/>
    <mergeCell ref="B5:B6"/>
    <mergeCell ref="C5:C6"/>
    <mergeCell ref="D5:F5"/>
    <mergeCell ref="G5:J5"/>
    <mergeCell ref="K5:K6"/>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pageSetUpPr fitToPage="1"/>
  </sheetPr>
  <dimension ref="B1:N63"/>
  <sheetViews>
    <sheetView showGridLines="0" workbookViewId="0">
      <selection activeCell="M23" sqref="M23"/>
    </sheetView>
  </sheetViews>
  <sheetFormatPr baseColWidth="10" defaultRowHeight="12.75" x14ac:dyDescent="0.2"/>
  <cols>
    <col min="1" max="1" width="2.5703125" customWidth="1"/>
    <col min="2" max="2" width="6.28515625" customWidth="1"/>
    <col min="3" max="3" width="12.7109375" customWidth="1"/>
    <col min="4" max="4" width="13.7109375" customWidth="1"/>
    <col min="5" max="13" width="12.7109375" customWidth="1"/>
    <col min="14" max="14" width="13.7109375" customWidth="1"/>
  </cols>
  <sheetData>
    <row r="1" spans="2:14" ht="18" x14ac:dyDescent="0.25">
      <c r="B1" s="3" t="s">
        <v>781</v>
      </c>
    </row>
    <row r="2" spans="2:14" x14ac:dyDescent="0.2">
      <c r="B2" t="s">
        <v>11</v>
      </c>
    </row>
    <row r="5" spans="2:14" ht="27.95" customHeight="1" x14ac:dyDescent="0.2">
      <c r="B5" s="14" t="s">
        <v>19</v>
      </c>
      <c r="C5" s="15" t="s">
        <v>395</v>
      </c>
      <c r="D5" s="15" t="s">
        <v>396</v>
      </c>
      <c r="E5" s="15" t="s">
        <v>397</v>
      </c>
      <c r="F5" s="15" t="s">
        <v>398</v>
      </c>
      <c r="G5" s="15" t="s">
        <v>399</v>
      </c>
      <c r="H5" s="15" t="s">
        <v>400</v>
      </c>
      <c r="I5" s="15" t="s">
        <v>401</v>
      </c>
      <c r="J5" s="15" t="s">
        <v>402</v>
      </c>
      <c r="K5" s="15" t="s">
        <v>403</v>
      </c>
      <c r="L5" s="15" t="s">
        <v>404</v>
      </c>
      <c r="M5" s="15" t="s">
        <v>405</v>
      </c>
      <c r="N5" s="15" t="s">
        <v>406</v>
      </c>
    </row>
    <row r="6" spans="2:14" x14ac:dyDescent="0.2">
      <c r="B6" s="627" t="s">
        <v>864</v>
      </c>
      <c r="C6" s="628"/>
      <c r="D6" s="628"/>
      <c r="E6" s="628"/>
      <c r="F6" s="628"/>
      <c r="G6" s="628"/>
      <c r="H6" s="628"/>
      <c r="I6" s="628"/>
      <c r="J6" s="628"/>
      <c r="K6" s="628"/>
      <c r="L6" s="628"/>
      <c r="M6" s="628"/>
      <c r="N6" s="653"/>
    </row>
    <row r="7" spans="2:14" x14ac:dyDescent="0.2">
      <c r="B7" s="16">
        <v>2014</v>
      </c>
      <c r="C7" s="313">
        <v>3180</v>
      </c>
      <c r="D7" s="314">
        <v>5830</v>
      </c>
      <c r="E7" s="315">
        <v>2689</v>
      </c>
      <c r="F7" s="316">
        <v>1680</v>
      </c>
      <c r="G7" s="317">
        <v>1448</v>
      </c>
      <c r="H7" s="318">
        <v>1154</v>
      </c>
      <c r="I7" s="319">
        <v>2684</v>
      </c>
      <c r="J7" s="320">
        <v>1248</v>
      </c>
      <c r="K7" s="321">
        <v>1660</v>
      </c>
      <c r="L7" s="322">
        <v>2763</v>
      </c>
      <c r="M7" s="323">
        <v>1271</v>
      </c>
      <c r="N7" s="324">
        <v>22830</v>
      </c>
    </row>
    <row r="8" spans="2:14" x14ac:dyDescent="0.2">
      <c r="B8" s="16">
        <v>2015</v>
      </c>
      <c r="C8" s="313">
        <v>3304</v>
      </c>
      <c r="D8" s="314">
        <v>6069</v>
      </c>
      <c r="E8" s="315">
        <v>2804</v>
      </c>
      <c r="F8" s="316">
        <v>1742</v>
      </c>
      <c r="G8" s="317">
        <v>1517</v>
      </c>
      <c r="H8" s="318">
        <v>1217</v>
      </c>
      <c r="I8" s="319">
        <v>2821</v>
      </c>
      <c r="J8" s="320">
        <v>1311</v>
      </c>
      <c r="K8" s="321">
        <v>1727</v>
      </c>
      <c r="L8" s="322">
        <v>2873</v>
      </c>
      <c r="M8" s="323">
        <v>1314</v>
      </c>
      <c r="N8" s="324">
        <v>23763</v>
      </c>
    </row>
    <row r="9" spans="2:14" x14ac:dyDescent="0.2">
      <c r="B9" s="16">
        <v>2016</v>
      </c>
      <c r="C9" s="313">
        <v>3377</v>
      </c>
      <c r="D9" s="314">
        <v>6283</v>
      </c>
      <c r="E9" s="315">
        <v>2891</v>
      </c>
      <c r="F9" s="316">
        <v>1811</v>
      </c>
      <c r="G9" s="317">
        <v>1601</v>
      </c>
      <c r="H9" s="318">
        <v>1265</v>
      </c>
      <c r="I9" s="319">
        <v>2907</v>
      </c>
      <c r="J9" s="320">
        <v>1362</v>
      </c>
      <c r="K9" s="321">
        <v>1797</v>
      </c>
      <c r="L9" s="322">
        <v>2970</v>
      </c>
      <c r="M9" s="323">
        <v>1356</v>
      </c>
      <c r="N9" s="324">
        <v>24612</v>
      </c>
    </row>
    <row r="10" spans="2:14" x14ac:dyDescent="0.2">
      <c r="B10" s="16">
        <v>2017</v>
      </c>
      <c r="C10" s="313">
        <v>3517</v>
      </c>
      <c r="D10" s="314">
        <v>6476</v>
      </c>
      <c r="E10" s="315">
        <v>3014</v>
      </c>
      <c r="F10" s="316">
        <v>1893</v>
      </c>
      <c r="G10" s="317">
        <v>1666</v>
      </c>
      <c r="H10" s="318">
        <v>1311</v>
      </c>
      <c r="I10" s="319">
        <v>3006</v>
      </c>
      <c r="J10" s="320">
        <v>1433</v>
      </c>
      <c r="K10" s="321">
        <v>1848</v>
      </c>
      <c r="L10" s="322">
        <v>3082</v>
      </c>
      <c r="M10" s="323">
        <v>1414</v>
      </c>
      <c r="N10" s="324">
        <v>25543</v>
      </c>
    </row>
    <row r="11" spans="2:14" x14ac:dyDescent="0.2">
      <c r="B11" s="16">
        <v>2018</v>
      </c>
      <c r="C11" s="313">
        <v>3657</v>
      </c>
      <c r="D11" s="314">
        <v>6650</v>
      </c>
      <c r="E11" s="315">
        <v>3108</v>
      </c>
      <c r="F11" s="316">
        <v>1967</v>
      </c>
      <c r="G11" s="317">
        <v>1766</v>
      </c>
      <c r="H11" s="318">
        <v>1337</v>
      </c>
      <c r="I11" s="319">
        <v>3090</v>
      </c>
      <c r="J11" s="320">
        <v>1499</v>
      </c>
      <c r="K11" s="321">
        <v>1887</v>
      </c>
      <c r="L11" s="322">
        <v>3213</v>
      </c>
      <c r="M11" s="323">
        <v>1458</v>
      </c>
      <c r="N11" s="324">
        <v>26367</v>
      </c>
    </row>
    <row r="12" spans="2:14" x14ac:dyDescent="0.2">
      <c r="B12" s="16">
        <v>2019</v>
      </c>
      <c r="C12" s="313">
        <v>3823</v>
      </c>
      <c r="D12" s="314">
        <v>6851</v>
      </c>
      <c r="E12" s="315">
        <v>3196</v>
      </c>
      <c r="F12" s="316">
        <v>2076</v>
      </c>
      <c r="G12" s="317">
        <v>1842</v>
      </c>
      <c r="H12" s="318">
        <v>1350</v>
      </c>
      <c r="I12" s="319">
        <v>3233</v>
      </c>
      <c r="J12" s="320">
        <v>1543</v>
      </c>
      <c r="K12" s="321">
        <v>1950</v>
      </c>
      <c r="L12" s="322">
        <v>3339</v>
      </c>
      <c r="M12" s="323">
        <v>1510</v>
      </c>
      <c r="N12" s="324">
        <v>27330</v>
      </c>
    </row>
    <row r="13" spans="2:14" x14ac:dyDescent="0.2">
      <c r="B13" s="16">
        <v>2020</v>
      </c>
      <c r="C13" s="313">
        <v>3968</v>
      </c>
      <c r="D13" s="314">
        <v>7031</v>
      </c>
      <c r="E13" s="315">
        <v>3316</v>
      </c>
      <c r="F13" s="316">
        <v>2172</v>
      </c>
      <c r="G13" s="317">
        <v>1924</v>
      </c>
      <c r="H13" s="318">
        <v>1401</v>
      </c>
      <c r="I13" s="319">
        <v>3366</v>
      </c>
      <c r="J13" s="320">
        <v>1603</v>
      </c>
      <c r="K13" s="321">
        <v>2008</v>
      </c>
      <c r="L13" s="322">
        <v>3439</v>
      </c>
      <c r="M13" s="323">
        <v>1562</v>
      </c>
      <c r="N13" s="324">
        <v>28181</v>
      </c>
    </row>
    <row r="14" spans="2:14" x14ac:dyDescent="0.2">
      <c r="B14" s="629" t="s">
        <v>407</v>
      </c>
      <c r="C14" s="628"/>
      <c r="D14" s="628"/>
      <c r="E14" s="628"/>
      <c r="F14" s="628"/>
      <c r="G14" s="628"/>
      <c r="H14" s="628"/>
      <c r="I14" s="628"/>
      <c r="J14" s="628"/>
      <c r="K14" s="628"/>
      <c r="L14" s="628"/>
      <c r="M14" s="628"/>
      <c r="N14" s="653"/>
    </row>
    <row r="15" spans="2:14" x14ac:dyDescent="0.2">
      <c r="B15" s="16">
        <v>2014</v>
      </c>
      <c r="C15" s="325">
        <v>551788.67000000004</v>
      </c>
      <c r="D15" s="326">
        <v>1184621.4839999999</v>
      </c>
      <c r="E15" s="327">
        <v>283382.28600000002</v>
      </c>
      <c r="F15" s="328">
        <v>252274.00399999999</v>
      </c>
      <c r="G15" s="329">
        <v>106659.33900000001</v>
      </c>
      <c r="H15" s="330">
        <v>142352.34700000001</v>
      </c>
      <c r="I15" s="331">
        <v>359756.63299999997</v>
      </c>
      <c r="J15" s="332">
        <v>110286.806</v>
      </c>
      <c r="K15" s="333">
        <v>340335.87400000001</v>
      </c>
      <c r="L15" s="334">
        <v>334981.83</v>
      </c>
      <c r="M15" s="335">
        <v>217619.47</v>
      </c>
      <c r="N15" s="336">
        <v>3884058.7439999999</v>
      </c>
    </row>
    <row r="16" spans="2:14" x14ac:dyDescent="0.2">
      <c r="B16" s="16">
        <v>2015</v>
      </c>
      <c r="C16" s="325">
        <v>555417.75699999998</v>
      </c>
      <c r="D16" s="326">
        <v>954795.45700000005</v>
      </c>
      <c r="E16" s="327">
        <v>274224.712</v>
      </c>
      <c r="F16" s="328">
        <v>233105.97700000001</v>
      </c>
      <c r="G16" s="329">
        <v>100611.655</v>
      </c>
      <c r="H16" s="330">
        <v>132082.201</v>
      </c>
      <c r="I16" s="331">
        <v>368108.82299999997</v>
      </c>
      <c r="J16" s="332">
        <v>122456.125</v>
      </c>
      <c r="K16" s="333">
        <v>297018.071</v>
      </c>
      <c r="L16" s="334">
        <v>311420.19199999998</v>
      </c>
      <c r="M16" s="335">
        <v>133369.65</v>
      </c>
      <c r="N16" s="336">
        <v>3482610.62</v>
      </c>
    </row>
    <row r="17" spans="2:14" x14ac:dyDescent="0.2">
      <c r="B17" s="16">
        <v>2016</v>
      </c>
      <c r="C17" s="325">
        <v>597282.46499999997</v>
      </c>
      <c r="D17" s="326">
        <v>841723.21400000004</v>
      </c>
      <c r="E17" s="327">
        <v>284703.038</v>
      </c>
      <c r="F17" s="328">
        <v>273759.32400000002</v>
      </c>
      <c r="G17" s="329">
        <v>118472.54399999999</v>
      </c>
      <c r="H17" s="330">
        <v>167621.31</v>
      </c>
      <c r="I17" s="331">
        <v>351340.03200000001</v>
      </c>
      <c r="J17" s="332">
        <v>126015.283</v>
      </c>
      <c r="K17" s="333">
        <v>339073.86</v>
      </c>
      <c r="L17" s="334">
        <v>338143.06</v>
      </c>
      <c r="M17" s="335">
        <v>150827.04199999999</v>
      </c>
      <c r="N17" s="336">
        <v>3588961.17</v>
      </c>
    </row>
    <row r="18" spans="2:14" x14ac:dyDescent="0.2">
      <c r="B18" s="16">
        <v>2017</v>
      </c>
      <c r="C18" s="325">
        <v>608907.69999999995</v>
      </c>
      <c r="D18" s="326">
        <v>976595.4</v>
      </c>
      <c r="E18" s="327">
        <v>295142.5</v>
      </c>
      <c r="F18" s="328">
        <v>257384.8</v>
      </c>
      <c r="G18" s="329">
        <v>116865.4</v>
      </c>
      <c r="H18" s="330">
        <v>190465</v>
      </c>
      <c r="I18" s="331">
        <v>349121.7</v>
      </c>
      <c r="J18" s="332">
        <v>135220.9</v>
      </c>
      <c r="K18" s="333">
        <v>379801.4</v>
      </c>
      <c r="L18" s="334">
        <v>320660.09999999998</v>
      </c>
      <c r="M18" s="335">
        <v>142011.6</v>
      </c>
      <c r="N18" s="336">
        <v>3772176.5</v>
      </c>
    </row>
    <row r="19" spans="2:14" x14ac:dyDescent="0.2">
      <c r="B19" s="16">
        <v>2018</v>
      </c>
      <c r="C19" s="325">
        <v>588656.5</v>
      </c>
      <c r="D19" s="326">
        <v>931063.8</v>
      </c>
      <c r="E19" s="327">
        <v>341203.9</v>
      </c>
      <c r="F19" s="328">
        <v>272252.79999999999</v>
      </c>
      <c r="G19" s="329">
        <v>133906.79999999999</v>
      </c>
      <c r="H19" s="330">
        <v>136079</v>
      </c>
      <c r="I19" s="331">
        <v>312014.09999999998</v>
      </c>
      <c r="J19" s="332">
        <v>133504.20000000001</v>
      </c>
      <c r="K19" s="333">
        <v>480215.7</v>
      </c>
      <c r="L19" s="334">
        <v>336556.2</v>
      </c>
      <c r="M19" s="335">
        <v>140467.20000000001</v>
      </c>
      <c r="N19" s="336">
        <v>3805920.2</v>
      </c>
    </row>
    <row r="20" spans="2:14" x14ac:dyDescent="0.2">
      <c r="B20" s="16">
        <v>2019</v>
      </c>
      <c r="C20" s="325">
        <v>646106.6</v>
      </c>
      <c r="D20" s="326">
        <v>995781</v>
      </c>
      <c r="E20" s="327">
        <v>311329.7</v>
      </c>
      <c r="F20" s="328">
        <v>305431.59999999998</v>
      </c>
      <c r="G20" s="329">
        <v>137275.70000000001</v>
      </c>
      <c r="H20" s="330">
        <v>127668.3</v>
      </c>
      <c r="I20" s="331">
        <v>330790.5</v>
      </c>
      <c r="J20" s="332">
        <v>137786.29999999999</v>
      </c>
      <c r="K20" s="333">
        <v>423829.4</v>
      </c>
      <c r="L20" s="334">
        <v>327911.3</v>
      </c>
      <c r="M20" s="335">
        <v>142352.20000000001</v>
      </c>
      <c r="N20" s="336">
        <v>3886262.7</v>
      </c>
    </row>
    <row r="21" spans="2:14" x14ac:dyDescent="0.2">
      <c r="B21" s="16">
        <v>2020</v>
      </c>
      <c r="C21" s="325">
        <v>586658.71400000004</v>
      </c>
      <c r="D21" s="326">
        <v>900958.37699999998</v>
      </c>
      <c r="E21" s="327">
        <v>318616.88900000002</v>
      </c>
      <c r="F21" s="328">
        <v>268933.79499999998</v>
      </c>
      <c r="G21" s="329">
        <v>138780.96400000001</v>
      </c>
      <c r="H21" s="330">
        <v>149828.89499999999</v>
      </c>
      <c r="I21" s="331">
        <v>347498.69300000003</v>
      </c>
      <c r="J21" s="332">
        <v>155588.26</v>
      </c>
      <c r="K21" s="333">
        <v>419772.53399999999</v>
      </c>
      <c r="L21" s="334">
        <v>319481.66700000002</v>
      </c>
      <c r="M21" s="335">
        <v>134798.35500000001</v>
      </c>
      <c r="N21" s="336">
        <v>3740917.1430000002</v>
      </c>
    </row>
    <row r="22" spans="2:14" x14ac:dyDescent="0.2">
      <c r="B22" s="629" t="s">
        <v>408</v>
      </c>
      <c r="C22" s="628"/>
      <c r="D22" s="628"/>
      <c r="E22" s="628"/>
      <c r="F22" s="628"/>
      <c r="G22" s="628"/>
      <c r="H22" s="628"/>
      <c r="I22" s="628"/>
      <c r="J22" s="628"/>
      <c r="K22" s="628"/>
      <c r="L22" s="628"/>
      <c r="M22" s="628"/>
      <c r="N22" s="653"/>
    </row>
    <row r="23" spans="2:14" x14ac:dyDescent="0.2">
      <c r="B23" s="16">
        <v>2014</v>
      </c>
      <c r="C23" s="337">
        <v>8526170.0590000004</v>
      </c>
      <c r="D23" s="338">
        <v>11811803.119999999</v>
      </c>
      <c r="E23" s="339">
        <v>2871784.531</v>
      </c>
      <c r="F23" s="340">
        <v>2737367.906</v>
      </c>
      <c r="G23" s="341">
        <v>2282359.6910000001</v>
      </c>
      <c r="H23" s="342">
        <v>2435874.2510000002</v>
      </c>
      <c r="I23" s="343">
        <v>4437126.6260000002</v>
      </c>
      <c r="J23" s="344">
        <v>1131519.108</v>
      </c>
      <c r="K23" s="345">
        <v>2637720.9559999998</v>
      </c>
      <c r="L23" s="346">
        <v>8390949.0209999997</v>
      </c>
      <c r="M23" s="347">
        <v>5294739.6440000003</v>
      </c>
      <c r="N23" s="348">
        <v>52557414.920000002</v>
      </c>
    </row>
    <row r="24" spans="2:14" x14ac:dyDescent="0.2">
      <c r="B24" s="16">
        <v>2015</v>
      </c>
      <c r="C24" s="337">
        <v>8710795.8849999998</v>
      </c>
      <c r="D24" s="338">
        <v>12543638.17</v>
      </c>
      <c r="E24" s="339">
        <v>3023134.02</v>
      </c>
      <c r="F24" s="340">
        <v>2972928.162</v>
      </c>
      <c r="G24" s="341">
        <v>2346456.6860000002</v>
      </c>
      <c r="H24" s="342">
        <v>2401654.5419999999</v>
      </c>
      <c r="I24" s="343">
        <v>4705590.72</v>
      </c>
      <c r="J24" s="344">
        <v>1197352.8370000001</v>
      </c>
      <c r="K24" s="345">
        <v>2812955.18</v>
      </c>
      <c r="L24" s="346">
        <v>8429970.0859999992</v>
      </c>
      <c r="M24" s="347">
        <v>3684643.8160000001</v>
      </c>
      <c r="N24" s="348">
        <v>52829120.100000001</v>
      </c>
    </row>
    <row r="25" spans="2:14" x14ac:dyDescent="0.2">
      <c r="B25" s="16">
        <v>2016</v>
      </c>
      <c r="C25" s="337">
        <v>8934995.2479999997</v>
      </c>
      <c r="D25" s="338">
        <v>24026229.539999999</v>
      </c>
      <c r="E25" s="339">
        <v>3164695.2519999999</v>
      </c>
      <c r="F25" s="340">
        <v>3160380.24</v>
      </c>
      <c r="G25" s="341">
        <v>2569043.8360000001</v>
      </c>
      <c r="H25" s="342">
        <v>2542605.08</v>
      </c>
      <c r="I25" s="343">
        <v>5032493.9220000003</v>
      </c>
      <c r="J25" s="344">
        <v>1209253.6059999999</v>
      </c>
      <c r="K25" s="345">
        <v>2849881.898</v>
      </c>
      <c r="L25" s="346">
        <v>8757463.4010000005</v>
      </c>
      <c r="M25" s="347">
        <v>2818139.4130000002</v>
      </c>
      <c r="N25" s="348">
        <v>65065181.439999998</v>
      </c>
    </row>
    <row r="26" spans="2:14" x14ac:dyDescent="0.2">
      <c r="B26" s="16">
        <v>2017</v>
      </c>
      <c r="C26" s="337">
        <v>8942272</v>
      </c>
      <c r="D26" s="338">
        <v>25722590</v>
      </c>
      <c r="E26" s="339">
        <v>3313507</v>
      </c>
      <c r="F26" s="340">
        <v>3074971</v>
      </c>
      <c r="G26" s="341">
        <v>2638794</v>
      </c>
      <c r="H26" s="342">
        <v>2549397</v>
      </c>
      <c r="I26" s="343">
        <v>5204773</v>
      </c>
      <c r="J26" s="344">
        <v>1229631</v>
      </c>
      <c r="K26" s="345">
        <v>3003626</v>
      </c>
      <c r="L26" s="346">
        <v>8884220</v>
      </c>
      <c r="M26" s="347">
        <v>3006746</v>
      </c>
      <c r="N26" s="348">
        <v>67570527</v>
      </c>
    </row>
    <row r="27" spans="2:14" x14ac:dyDescent="0.2">
      <c r="B27" s="16">
        <v>2018</v>
      </c>
      <c r="C27" s="337">
        <v>9539361</v>
      </c>
      <c r="D27" s="338">
        <v>28421311</v>
      </c>
      <c r="E27" s="339">
        <v>3382820</v>
      </c>
      <c r="F27" s="340">
        <v>3110480</v>
      </c>
      <c r="G27" s="341">
        <v>2638015</v>
      </c>
      <c r="H27" s="342">
        <v>2421751</v>
      </c>
      <c r="I27" s="343">
        <v>5261904</v>
      </c>
      <c r="J27" s="344">
        <v>1276273</v>
      </c>
      <c r="K27" s="345">
        <v>3020127</v>
      </c>
      <c r="L27" s="346">
        <v>9063243</v>
      </c>
      <c r="M27" s="347">
        <v>3040412</v>
      </c>
      <c r="N27" s="348">
        <v>71175696</v>
      </c>
    </row>
    <row r="28" spans="2:14" x14ac:dyDescent="0.2">
      <c r="B28" s="16">
        <v>2019</v>
      </c>
      <c r="C28" s="337">
        <v>8927082</v>
      </c>
      <c r="D28" s="338">
        <v>22434142</v>
      </c>
      <c r="E28" s="339">
        <v>3653709</v>
      </c>
      <c r="F28" s="340">
        <v>3190609</v>
      </c>
      <c r="G28" s="341">
        <v>2414044</v>
      </c>
      <c r="H28" s="342">
        <v>2328456</v>
      </c>
      <c r="I28" s="343">
        <v>5197209</v>
      </c>
      <c r="J28" s="344">
        <v>1296371</v>
      </c>
      <c r="K28" s="345">
        <v>3150315</v>
      </c>
      <c r="L28" s="346">
        <v>9099985</v>
      </c>
      <c r="M28" s="347">
        <v>3283251</v>
      </c>
      <c r="N28" s="348">
        <v>64975174</v>
      </c>
    </row>
    <row r="29" spans="2:14" x14ac:dyDescent="0.2">
      <c r="B29" s="16">
        <v>2020</v>
      </c>
      <c r="C29" s="337">
        <v>5797369.8130000001</v>
      </c>
      <c r="D29" s="338">
        <v>13993253.604</v>
      </c>
      <c r="E29" s="339">
        <v>3052473.8620000002</v>
      </c>
      <c r="F29" s="340">
        <v>2802634.6340000001</v>
      </c>
      <c r="G29" s="341">
        <v>1564168.611</v>
      </c>
      <c r="H29" s="342">
        <v>2079586.6159999999</v>
      </c>
      <c r="I29" s="343">
        <v>4002286.0989999999</v>
      </c>
      <c r="J29" s="344">
        <v>1268200.9029999999</v>
      </c>
      <c r="K29" s="345">
        <v>2538830.182</v>
      </c>
      <c r="L29" s="346">
        <v>4236910.3150000004</v>
      </c>
      <c r="M29" s="347">
        <v>2448993.9929999998</v>
      </c>
      <c r="N29" s="348">
        <v>43784708.631999999</v>
      </c>
    </row>
    <row r="30" spans="2:14" x14ac:dyDescent="0.2">
      <c r="B30" s="629" t="s">
        <v>409</v>
      </c>
      <c r="C30" s="628"/>
      <c r="D30" s="628"/>
      <c r="E30" s="628"/>
      <c r="F30" s="628"/>
      <c r="G30" s="628"/>
      <c r="H30" s="628"/>
      <c r="I30" s="628"/>
      <c r="J30" s="628"/>
      <c r="K30" s="628"/>
      <c r="L30" s="628"/>
      <c r="M30" s="628"/>
      <c r="N30" s="653"/>
    </row>
    <row r="31" spans="2:14" x14ac:dyDescent="0.2">
      <c r="B31" s="16">
        <v>2014</v>
      </c>
      <c r="C31" s="349">
        <v>48926.017999999996</v>
      </c>
      <c r="D31" s="350">
        <v>104857.875</v>
      </c>
      <c r="E31" s="351">
        <v>24678.498</v>
      </c>
      <c r="F31" s="352">
        <v>22357.883000000002</v>
      </c>
      <c r="G31" s="353">
        <v>9344.1350000000002</v>
      </c>
      <c r="H31" s="354">
        <v>12517.588</v>
      </c>
      <c r="I31" s="355">
        <v>31535.66</v>
      </c>
      <c r="J31" s="356">
        <v>9238.7150000000001</v>
      </c>
      <c r="K31" s="357">
        <v>30372.705000000002</v>
      </c>
      <c r="L31" s="358">
        <v>30324.437999999998</v>
      </c>
      <c r="M31" s="359">
        <v>19329.322</v>
      </c>
      <c r="N31" s="360">
        <v>343482.83600000001</v>
      </c>
    </row>
    <row r="32" spans="2:14" x14ac:dyDescent="0.2">
      <c r="B32" s="16">
        <v>2015</v>
      </c>
      <c r="C32" s="349">
        <v>49437.264000000003</v>
      </c>
      <c r="D32" s="350">
        <v>85637.191000000006</v>
      </c>
      <c r="E32" s="351">
        <v>23792.02</v>
      </c>
      <c r="F32" s="352">
        <v>20832.232</v>
      </c>
      <c r="G32" s="353">
        <v>8892.259</v>
      </c>
      <c r="H32" s="354">
        <v>11743.728999999999</v>
      </c>
      <c r="I32" s="355">
        <v>32354.462</v>
      </c>
      <c r="J32" s="356">
        <v>10328.107</v>
      </c>
      <c r="K32" s="357">
        <v>26524.667000000001</v>
      </c>
      <c r="L32" s="358">
        <v>28304.594000000001</v>
      </c>
      <c r="M32" s="359">
        <v>13287.946</v>
      </c>
      <c r="N32" s="360">
        <v>311134.47200000001</v>
      </c>
    </row>
    <row r="33" spans="2:14" x14ac:dyDescent="0.2">
      <c r="B33" s="16">
        <v>2016</v>
      </c>
      <c r="C33" s="349">
        <v>49244.197</v>
      </c>
      <c r="D33" s="350">
        <v>71739.505000000005</v>
      </c>
      <c r="E33" s="351">
        <v>22790.264999999999</v>
      </c>
      <c r="F33" s="352">
        <v>22506.681</v>
      </c>
      <c r="G33" s="353">
        <v>9526.9830000000002</v>
      </c>
      <c r="H33" s="354">
        <v>13723.41</v>
      </c>
      <c r="I33" s="355">
        <v>28348.359</v>
      </c>
      <c r="J33" s="356">
        <v>9669.9320000000007</v>
      </c>
      <c r="K33" s="357">
        <v>28258.805</v>
      </c>
      <c r="L33" s="358">
        <v>28514.879000000001</v>
      </c>
      <c r="M33" s="359">
        <v>13004.496999999999</v>
      </c>
      <c r="N33" s="360">
        <v>297327.51299999998</v>
      </c>
    </row>
    <row r="34" spans="2:14" x14ac:dyDescent="0.2">
      <c r="B34" s="16">
        <v>2017</v>
      </c>
      <c r="C34" s="349">
        <v>50465.228000000003</v>
      </c>
      <c r="D34" s="350">
        <v>85036.84</v>
      </c>
      <c r="E34" s="351">
        <v>23631.852999999999</v>
      </c>
      <c r="F34" s="352">
        <v>21189.863000000001</v>
      </c>
      <c r="G34" s="353">
        <v>9406.6059999999998</v>
      </c>
      <c r="H34" s="354">
        <v>15656.066999999999</v>
      </c>
      <c r="I34" s="355">
        <v>28043.683000000001</v>
      </c>
      <c r="J34" s="356">
        <v>10421.365</v>
      </c>
      <c r="K34" s="357">
        <v>31490.93</v>
      </c>
      <c r="L34" s="358">
        <v>26912.886999999999</v>
      </c>
      <c r="M34" s="359">
        <v>12279.895</v>
      </c>
      <c r="N34" s="360">
        <v>314535.217</v>
      </c>
    </row>
    <row r="35" spans="2:14" x14ac:dyDescent="0.2">
      <c r="B35" s="16">
        <v>2018</v>
      </c>
      <c r="C35" s="349">
        <v>48875.09</v>
      </c>
      <c r="D35" s="350">
        <v>80803.16</v>
      </c>
      <c r="E35" s="351">
        <v>27518.47</v>
      </c>
      <c r="F35" s="352">
        <v>22387.68</v>
      </c>
      <c r="G35" s="353">
        <v>10934.64</v>
      </c>
      <c r="H35" s="354">
        <v>11531.59</v>
      </c>
      <c r="I35" s="355">
        <v>25021.65</v>
      </c>
      <c r="J35" s="356">
        <v>10309.549999999999</v>
      </c>
      <c r="K35" s="357">
        <v>40082.31</v>
      </c>
      <c r="L35" s="358">
        <v>28540.03</v>
      </c>
      <c r="M35" s="359">
        <v>12220.13</v>
      </c>
      <c r="N35" s="360">
        <v>318224.31</v>
      </c>
    </row>
    <row r="36" spans="2:14" x14ac:dyDescent="0.2">
      <c r="B36" s="16">
        <v>2019</v>
      </c>
      <c r="C36" s="349">
        <v>53317.15</v>
      </c>
      <c r="D36" s="350">
        <v>85931.99</v>
      </c>
      <c r="E36" s="351">
        <v>24738.15</v>
      </c>
      <c r="F36" s="352">
        <v>25097.79</v>
      </c>
      <c r="G36" s="353">
        <v>11161.58</v>
      </c>
      <c r="H36" s="354">
        <v>10909.62</v>
      </c>
      <c r="I36" s="355">
        <v>26644.78</v>
      </c>
      <c r="J36" s="356">
        <v>10556.69</v>
      </c>
      <c r="K36" s="357">
        <v>35276.79</v>
      </c>
      <c r="L36" s="358">
        <v>28193.86</v>
      </c>
      <c r="M36" s="359">
        <v>12652.44</v>
      </c>
      <c r="N36" s="360">
        <v>324480.84999999998</v>
      </c>
    </row>
    <row r="37" spans="2:14" x14ac:dyDescent="0.2">
      <c r="B37" s="16">
        <v>2020</v>
      </c>
      <c r="C37" s="349">
        <v>47890.398000000001</v>
      </c>
      <c r="D37" s="350">
        <v>77488.758000000002</v>
      </c>
      <c r="E37" s="351">
        <v>24951.064999999999</v>
      </c>
      <c r="F37" s="352">
        <v>21754.66</v>
      </c>
      <c r="G37" s="353">
        <v>11033.776</v>
      </c>
      <c r="H37" s="354">
        <v>11936.281999999999</v>
      </c>
      <c r="I37" s="355">
        <v>27742.203000000001</v>
      </c>
      <c r="J37" s="356">
        <v>11836.082</v>
      </c>
      <c r="K37" s="357">
        <v>34668.086000000003</v>
      </c>
      <c r="L37" s="358">
        <v>25748.304</v>
      </c>
      <c r="M37" s="359">
        <v>11009.852000000001</v>
      </c>
      <c r="N37" s="360">
        <v>306059.46600000001</v>
      </c>
    </row>
    <row r="38" spans="2:14" x14ac:dyDescent="0.2">
      <c r="B38" s="629" t="s">
        <v>410</v>
      </c>
      <c r="C38" s="628"/>
      <c r="D38" s="628"/>
      <c r="E38" s="628"/>
      <c r="F38" s="628"/>
      <c r="G38" s="628"/>
      <c r="H38" s="628"/>
      <c r="I38" s="628"/>
      <c r="J38" s="628"/>
      <c r="K38" s="628"/>
      <c r="L38" s="628"/>
      <c r="M38" s="628"/>
      <c r="N38" s="653"/>
    </row>
    <row r="39" spans="2:14" x14ac:dyDescent="0.2">
      <c r="B39" s="16">
        <v>2014</v>
      </c>
      <c r="C39" s="361">
        <v>7429.4960000000001</v>
      </c>
      <c r="D39" s="362">
        <v>8568.4429999999993</v>
      </c>
      <c r="E39" s="363">
        <v>3843.6179999999999</v>
      </c>
      <c r="F39" s="364">
        <v>5142.991</v>
      </c>
      <c r="G39" s="365">
        <v>2715.1529999999998</v>
      </c>
      <c r="H39" s="366">
        <v>4610.1540000000005</v>
      </c>
      <c r="I39" s="367">
        <v>6252.94</v>
      </c>
      <c r="J39" s="368">
        <v>3218.7370000000001</v>
      </c>
      <c r="K39" s="369">
        <v>7303.3450000000003</v>
      </c>
      <c r="L39" s="370">
        <v>4911.8289999999997</v>
      </c>
      <c r="M39" s="371">
        <v>6641.2190000000001</v>
      </c>
      <c r="N39" s="372">
        <v>6023.384</v>
      </c>
    </row>
    <row r="40" spans="2:14" x14ac:dyDescent="0.2">
      <c r="B40" s="16">
        <v>2015</v>
      </c>
      <c r="C40" s="361">
        <v>7391.9690000000001</v>
      </c>
      <c r="D40" s="362">
        <v>6816.9970000000003</v>
      </c>
      <c r="E40" s="363">
        <v>3677.5610000000001</v>
      </c>
      <c r="F40" s="364">
        <v>4697.4440000000004</v>
      </c>
      <c r="G40" s="365">
        <v>2526.09</v>
      </c>
      <c r="H40" s="366">
        <v>4225.4129999999996</v>
      </c>
      <c r="I40" s="367">
        <v>6267.1760000000004</v>
      </c>
      <c r="J40" s="368">
        <v>3522.701</v>
      </c>
      <c r="K40" s="369">
        <v>6313.8909999999996</v>
      </c>
      <c r="L40" s="370">
        <v>4513.598</v>
      </c>
      <c r="M40" s="371">
        <v>4004.7339999999999</v>
      </c>
      <c r="N40" s="372">
        <v>5330.66</v>
      </c>
    </row>
    <row r="41" spans="2:14" x14ac:dyDescent="0.2">
      <c r="B41" s="16">
        <v>2016</v>
      </c>
      <c r="C41" s="361">
        <v>7865.2929999999997</v>
      </c>
      <c r="D41" s="362">
        <v>5939.4650000000001</v>
      </c>
      <c r="E41" s="363">
        <v>3761.5349999999999</v>
      </c>
      <c r="F41" s="364">
        <v>5447.8379999999997</v>
      </c>
      <c r="G41" s="365">
        <v>2934.8130000000001</v>
      </c>
      <c r="H41" s="366">
        <v>5304.3040000000001</v>
      </c>
      <c r="I41" s="367">
        <v>5815.1549999999997</v>
      </c>
      <c r="J41" s="368">
        <v>3567.413</v>
      </c>
      <c r="K41" s="369">
        <v>7141.7049999999999</v>
      </c>
      <c r="L41" s="370">
        <v>4840.6419999999998</v>
      </c>
      <c r="M41" s="371">
        <v>4490.9049999999997</v>
      </c>
      <c r="N41" s="372">
        <v>5419.558</v>
      </c>
    </row>
    <row r="42" spans="2:14" x14ac:dyDescent="0.2">
      <c r="B42" s="16">
        <v>2017</v>
      </c>
      <c r="C42" s="361">
        <v>7905.53</v>
      </c>
      <c r="D42" s="362">
        <v>6826.5219999999999</v>
      </c>
      <c r="E42" s="363">
        <v>3866.9690000000001</v>
      </c>
      <c r="F42" s="364">
        <v>5101.5780000000004</v>
      </c>
      <c r="G42" s="365">
        <v>2854.623</v>
      </c>
      <c r="H42" s="366">
        <v>5922.9709999999995</v>
      </c>
      <c r="I42" s="367">
        <v>5647.0259999999998</v>
      </c>
      <c r="J42" s="368">
        <v>3769.33</v>
      </c>
      <c r="K42" s="369">
        <v>7966.3019999999997</v>
      </c>
      <c r="L42" s="370">
        <v>4535.8239999999996</v>
      </c>
      <c r="M42" s="371">
        <v>4173.4979999999996</v>
      </c>
      <c r="N42" s="372">
        <v>5629.6940000000004</v>
      </c>
    </row>
    <row r="43" spans="2:14" x14ac:dyDescent="0.2">
      <c r="B43" s="16">
        <v>2018</v>
      </c>
      <c r="C43" s="361">
        <v>7536.1530000000002</v>
      </c>
      <c r="D43" s="362">
        <v>6463.7910000000002</v>
      </c>
      <c r="E43" s="363">
        <v>4415.05</v>
      </c>
      <c r="F43" s="364">
        <v>5356.1450000000004</v>
      </c>
      <c r="G43" s="365">
        <v>3226.3589999999999</v>
      </c>
      <c r="H43" s="366">
        <v>4190.0110000000004</v>
      </c>
      <c r="I43" s="367">
        <v>4952.9189999999999</v>
      </c>
      <c r="J43" s="368">
        <v>3690.2040000000002</v>
      </c>
      <c r="K43" s="369">
        <v>10024.752</v>
      </c>
      <c r="L43" s="370">
        <v>4694.277</v>
      </c>
      <c r="M43" s="371">
        <v>4087.1509999999998</v>
      </c>
      <c r="N43" s="372">
        <v>5618.5309999999999</v>
      </c>
    </row>
    <row r="44" spans="2:14" x14ac:dyDescent="0.2">
      <c r="B44" s="16">
        <v>2019</v>
      </c>
      <c r="C44" s="361">
        <v>8159.4570000000003</v>
      </c>
      <c r="D44" s="362">
        <v>6858.09</v>
      </c>
      <c r="E44" s="363">
        <v>3987.317</v>
      </c>
      <c r="F44" s="364">
        <v>5940.4009999999998</v>
      </c>
      <c r="G44" s="365">
        <v>3257.2249999999999</v>
      </c>
      <c r="H44" s="366">
        <v>3885.9290000000001</v>
      </c>
      <c r="I44" s="367">
        <v>5140.01</v>
      </c>
      <c r="J44" s="368">
        <v>3738.3</v>
      </c>
      <c r="K44" s="369">
        <v>8832.9069999999992</v>
      </c>
      <c r="L44" s="370">
        <v>4511.7129999999997</v>
      </c>
      <c r="M44" s="371">
        <v>4106.0379999999996</v>
      </c>
      <c r="N44" s="372">
        <v>5669.8670000000002</v>
      </c>
    </row>
    <row r="45" spans="2:14" x14ac:dyDescent="0.2">
      <c r="B45" s="16">
        <v>2020</v>
      </c>
      <c r="C45" s="361">
        <v>7312.2110000000002</v>
      </c>
      <c r="D45" s="362">
        <v>6162.4219999999996</v>
      </c>
      <c r="E45" s="363">
        <v>4018.9319999999998</v>
      </c>
      <c r="F45" s="364">
        <v>5169.0200000000004</v>
      </c>
      <c r="G45" s="365">
        <v>3240.5770000000002</v>
      </c>
      <c r="H45" s="366">
        <v>4499.9070000000002</v>
      </c>
      <c r="I45" s="367">
        <v>5286.277</v>
      </c>
      <c r="J45" s="368">
        <v>4164.4570000000003</v>
      </c>
      <c r="K45" s="369">
        <v>8712.0460000000003</v>
      </c>
      <c r="L45" s="370">
        <v>4324.8590000000004</v>
      </c>
      <c r="M45" s="371">
        <v>3846.107</v>
      </c>
      <c r="N45" s="372">
        <v>5389.9049999999997</v>
      </c>
    </row>
    <row r="46" spans="2:14" x14ac:dyDescent="0.2">
      <c r="B46" s="629" t="s">
        <v>411</v>
      </c>
      <c r="C46" s="628"/>
      <c r="D46" s="628"/>
      <c r="E46" s="628"/>
      <c r="F46" s="628"/>
      <c r="G46" s="628"/>
      <c r="H46" s="628"/>
      <c r="I46" s="628"/>
      <c r="J46" s="628"/>
      <c r="K46" s="628"/>
      <c r="L46" s="628"/>
      <c r="M46" s="628"/>
      <c r="N46" s="653"/>
    </row>
    <row r="47" spans="2:14" x14ac:dyDescent="0.2">
      <c r="B47" s="16">
        <v>2014</v>
      </c>
      <c r="C47" s="373">
        <v>114799.651</v>
      </c>
      <c r="D47" s="374">
        <v>85435.524999999994</v>
      </c>
      <c r="E47" s="375">
        <v>38951.071000000004</v>
      </c>
      <c r="F47" s="376">
        <v>55805.428999999996</v>
      </c>
      <c r="G47" s="377">
        <v>58100.442999999999</v>
      </c>
      <c r="H47" s="378">
        <v>78887.047000000006</v>
      </c>
      <c r="I47" s="379">
        <v>77121.816999999995</v>
      </c>
      <c r="J47" s="380">
        <v>33023.555999999997</v>
      </c>
      <c r="K47" s="381">
        <v>56603.453999999998</v>
      </c>
      <c r="L47" s="382">
        <v>123036.247</v>
      </c>
      <c r="M47" s="383">
        <v>161582.63099999999</v>
      </c>
      <c r="N47" s="384">
        <v>81505.846000000005</v>
      </c>
    </row>
    <row r="48" spans="2:14" x14ac:dyDescent="0.2">
      <c r="B48" s="16">
        <v>2015</v>
      </c>
      <c r="C48" s="373">
        <v>115930.633</v>
      </c>
      <c r="D48" s="374">
        <v>89558.394</v>
      </c>
      <c r="E48" s="375">
        <v>40542.519</v>
      </c>
      <c r="F48" s="376">
        <v>59909.08</v>
      </c>
      <c r="G48" s="377">
        <v>58913.271000000001</v>
      </c>
      <c r="H48" s="378">
        <v>76830.817999999999</v>
      </c>
      <c r="I48" s="379">
        <v>80114.251999999993</v>
      </c>
      <c r="J48" s="380">
        <v>34444.302000000003</v>
      </c>
      <c r="K48" s="381">
        <v>59796.675000000003</v>
      </c>
      <c r="L48" s="382">
        <v>122180.56200000001</v>
      </c>
      <c r="M48" s="383">
        <v>110639.997</v>
      </c>
      <c r="N48" s="384">
        <v>80862.92</v>
      </c>
    </row>
    <row r="49" spans="2:14" x14ac:dyDescent="0.2">
      <c r="B49" s="16">
        <v>2016</v>
      </c>
      <c r="C49" s="373">
        <v>117660.16499999999</v>
      </c>
      <c r="D49" s="374">
        <v>169536.679</v>
      </c>
      <c r="E49" s="375">
        <v>41812.377999999997</v>
      </c>
      <c r="F49" s="376">
        <v>62891.887999999999</v>
      </c>
      <c r="G49" s="377">
        <v>63640.601999999999</v>
      </c>
      <c r="H49" s="378">
        <v>80459.64</v>
      </c>
      <c r="I49" s="379">
        <v>83294.612999999998</v>
      </c>
      <c r="J49" s="380">
        <v>34233.201000000001</v>
      </c>
      <c r="K49" s="381">
        <v>60025.315000000002</v>
      </c>
      <c r="L49" s="382">
        <v>125366.307</v>
      </c>
      <c r="M49" s="383">
        <v>83910.657000000007</v>
      </c>
      <c r="N49" s="384">
        <v>98252.527000000002</v>
      </c>
    </row>
    <row r="50" spans="2:14" x14ac:dyDescent="0.2">
      <c r="B50" s="16">
        <v>2017</v>
      </c>
      <c r="C50" s="373">
        <v>116098.72</v>
      </c>
      <c r="D50" s="374">
        <v>179804.07</v>
      </c>
      <c r="E50" s="375">
        <v>43413.7</v>
      </c>
      <c r="F50" s="376">
        <v>60948.44</v>
      </c>
      <c r="G50" s="377">
        <v>64456.73</v>
      </c>
      <c r="H50" s="378">
        <v>79279.7</v>
      </c>
      <c r="I50" s="379">
        <v>84186.93</v>
      </c>
      <c r="J50" s="380">
        <v>34276.39</v>
      </c>
      <c r="K50" s="381">
        <v>63000.79</v>
      </c>
      <c r="L50" s="382">
        <v>125669.7</v>
      </c>
      <c r="M50" s="383">
        <v>88363.55</v>
      </c>
      <c r="N50" s="384">
        <v>100844.01</v>
      </c>
    </row>
    <row r="51" spans="2:14" x14ac:dyDescent="0.2">
      <c r="B51" s="16">
        <v>2018</v>
      </c>
      <c r="C51" s="373">
        <v>122125.7</v>
      </c>
      <c r="D51" s="374">
        <v>197311.29</v>
      </c>
      <c r="E51" s="375">
        <v>43772.42</v>
      </c>
      <c r="F51" s="376">
        <v>61193.78</v>
      </c>
      <c r="G51" s="377">
        <v>63560.5</v>
      </c>
      <c r="H51" s="378">
        <v>74568.179999999993</v>
      </c>
      <c r="I51" s="379">
        <v>83527.59</v>
      </c>
      <c r="J51" s="380">
        <v>35277.599999999999</v>
      </c>
      <c r="K51" s="381">
        <v>63046.720000000001</v>
      </c>
      <c r="L51" s="382">
        <v>126413.87</v>
      </c>
      <c r="M51" s="383">
        <v>88466.36</v>
      </c>
      <c r="N51" s="384">
        <v>105073.9</v>
      </c>
    </row>
    <row r="52" spans="2:14" x14ac:dyDescent="0.2">
      <c r="B52" s="16">
        <v>2019</v>
      </c>
      <c r="C52" s="373">
        <v>112737.04</v>
      </c>
      <c r="D52" s="374">
        <v>154507.24</v>
      </c>
      <c r="E52" s="375">
        <v>46794.43</v>
      </c>
      <c r="F52" s="376">
        <v>62054.79</v>
      </c>
      <c r="G52" s="377">
        <v>57279.49</v>
      </c>
      <c r="H52" s="378">
        <v>70872.84</v>
      </c>
      <c r="I52" s="379">
        <v>80763</v>
      </c>
      <c r="J52" s="380">
        <v>35172.050000000003</v>
      </c>
      <c r="K52" s="381">
        <v>65654.820000000007</v>
      </c>
      <c r="L52" s="382">
        <v>125206.18</v>
      </c>
      <c r="M52" s="383">
        <v>94702.79</v>
      </c>
      <c r="N52" s="384">
        <v>94796.14</v>
      </c>
    </row>
    <row r="53" spans="2:14" x14ac:dyDescent="0.2">
      <c r="B53" s="16">
        <v>2020</v>
      </c>
      <c r="C53" s="373">
        <v>72259.376999999993</v>
      </c>
      <c r="D53" s="374">
        <v>95711.78</v>
      </c>
      <c r="E53" s="375">
        <v>38502.930999999997</v>
      </c>
      <c r="F53" s="376">
        <v>53867.813999999998</v>
      </c>
      <c r="G53" s="377">
        <v>36523.807999999997</v>
      </c>
      <c r="H53" s="378">
        <v>62457.550999999999</v>
      </c>
      <c r="I53" s="379">
        <v>60884.235000000001</v>
      </c>
      <c r="J53" s="380">
        <v>33944.512000000002</v>
      </c>
      <c r="K53" s="381">
        <v>52691.409</v>
      </c>
      <c r="L53" s="382">
        <v>57355.529000000002</v>
      </c>
      <c r="M53" s="383">
        <v>69875.428</v>
      </c>
      <c r="N53" s="384">
        <v>63084.904000000002</v>
      </c>
    </row>
    <row r="54" spans="2:14" x14ac:dyDescent="0.2">
      <c r="B54" s="629" t="s">
        <v>412</v>
      </c>
      <c r="C54" s="628"/>
      <c r="D54" s="628"/>
      <c r="E54" s="628"/>
      <c r="F54" s="628"/>
      <c r="G54" s="628"/>
      <c r="H54" s="628"/>
      <c r="I54" s="628"/>
      <c r="J54" s="628"/>
      <c r="K54" s="628"/>
      <c r="L54" s="628"/>
      <c r="M54" s="628"/>
      <c r="N54" s="653"/>
    </row>
    <row r="55" spans="2:14" x14ac:dyDescent="0.2">
      <c r="B55" s="16">
        <v>2014</v>
      </c>
      <c r="C55" s="385">
        <v>658.75900000000001</v>
      </c>
      <c r="D55" s="386">
        <v>758.44399999999996</v>
      </c>
      <c r="E55" s="387">
        <v>334.72399999999999</v>
      </c>
      <c r="F55" s="388">
        <v>455.8</v>
      </c>
      <c r="G55" s="389">
        <v>237.86699999999999</v>
      </c>
      <c r="H55" s="390">
        <v>405.38900000000001</v>
      </c>
      <c r="I55" s="391">
        <v>548.12199999999996</v>
      </c>
      <c r="J55" s="392">
        <v>269.63299999999998</v>
      </c>
      <c r="K55" s="393">
        <v>651.77499999999998</v>
      </c>
      <c r="L55" s="394">
        <v>444.64600000000002</v>
      </c>
      <c r="M55" s="395">
        <v>589.88400000000001</v>
      </c>
      <c r="N55" s="396">
        <v>532.67200000000003</v>
      </c>
    </row>
    <row r="56" spans="2:14" x14ac:dyDescent="0.2">
      <c r="B56" s="16">
        <v>2015</v>
      </c>
      <c r="C56" s="385">
        <v>657.95299999999997</v>
      </c>
      <c r="D56" s="386">
        <v>611.428</v>
      </c>
      <c r="E56" s="387">
        <v>319.06900000000002</v>
      </c>
      <c r="F56" s="388">
        <v>419.80200000000002</v>
      </c>
      <c r="G56" s="389">
        <v>223.261</v>
      </c>
      <c r="H56" s="390">
        <v>375.69099999999997</v>
      </c>
      <c r="I56" s="391">
        <v>550.846</v>
      </c>
      <c r="J56" s="392">
        <v>297.10899999999998</v>
      </c>
      <c r="K56" s="393">
        <v>563.851</v>
      </c>
      <c r="L56" s="394">
        <v>410.23500000000001</v>
      </c>
      <c r="M56" s="395">
        <v>399.00099999999998</v>
      </c>
      <c r="N56" s="396">
        <v>476.238</v>
      </c>
    </row>
    <row r="57" spans="2:14" x14ac:dyDescent="0.2">
      <c r="B57" s="16">
        <v>2016</v>
      </c>
      <c r="C57" s="385">
        <v>648.47</v>
      </c>
      <c r="D57" s="386">
        <v>506.21699999999998</v>
      </c>
      <c r="E57" s="387">
        <v>301.108</v>
      </c>
      <c r="F57" s="388">
        <v>447.88499999999999</v>
      </c>
      <c r="G57" s="389">
        <v>236.00299999999999</v>
      </c>
      <c r="H57" s="390">
        <v>434.27100000000002</v>
      </c>
      <c r="I57" s="391">
        <v>469.20400000000001</v>
      </c>
      <c r="J57" s="392">
        <v>273.75</v>
      </c>
      <c r="K57" s="393">
        <v>595.19799999999998</v>
      </c>
      <c r="L57" s="394">
        <v>408.20100000000002</v>
      </c>
      <c r="M57" s="395">
        <v>387.21100000000001</v>
      </c>
      <c r="N57" s="396">
        <v>448.983</v>
      </c>
    </row>
    <row r="58" spans="2:14" x14ac:dyDescent="0.2">
      <c r="B58" s="16">
        <v>2017</v>
      </c>
      <c r="C58" s="385">
        <v>655.197</v>
      </c>
      <c r="D58" s="386">
        <v>594.41800000000001</v>
      </c>
      <c r="E58" s="387">
        <v>309.62599999999998</v>
      </c>
      <c r="F58" s="388">
        <v>420.00099999999998</v>
      </c>
      <c r="G58" s="389">
        <v>229.77099999999999</v>
      </c>
      <c r="H58" s="390">
        <v>486.863</v>
      </c>
      <c r="I58" s="391">
        <v>453.60500000000002</v>
      </c>
      <c r="J58" s="392">
        <v>290.49900000000002</v>
      </c>
      <c r="K58" s="393">
        <v>660.52</v>
      </c>
      <c r="L58" s="394">
        <v>380.69</v>
      </c>
      <c r="M58" s="395">
        <v>360.887</v>
      </c>
      <c r="N58" s="396">
        <v>469.42099999999999</v>
      </c>
    </row>
    <row r="59" spans="2:14" x14ac:dyDescent="0.2">
      <c r="B59" s="16">
        <v>2018</v>
      </c>
      <c r="C59" s="385">
        <v>625.71299999999997</v>
      </c>
      <c r="D59" s="386">
        <v>560.96600000000001</v>
      </c>
      <c r="E59" s="387">
        <v>356.07900000000001</v>
      </c>
      <c r="F59" s="388">
        <v>440.44200000000001</v>
      </c>
      <c r="G59" s="389">
        <v>263.45999999999998</v>
      </c>
      <c r="H59" s="390">
        <v>355.07</v>
      </c>
      <c r="I59" s="391">
        <v>397.19400000000002</v>
      </c>
      <c r="J59" s="392">
        <v>284.96800000000002</v>
      </c>
      <c r="K59" s="393">
        <v>836.73900000000003</v>
      </c>
      <c r="L59" s="394">
        <v>398.07600000000002</v>
      </c>
      <c r="M59" s="395">
        <v>355.56700000000001</v>
      </c>
      <c r="N59" s="396">
        <v>469.78199999999998</v>
      </c>
    </row>
    <row r="60" spans="2:14" x14ac:dyDescent="0.2">
      <c r="B60" s="16">
        <v>2019</v>
      </c>
      <c r="C60" s="385">
        <v>673.32</v>
      </c>
      <c r="D60" s="386">
        <v>591.83000000000004</v>
      </c>
      <c r="E60" s="387">
        <v>316.83</v>
      </c>
      <c r="F60" s="388">
        <v>488.13</v>
      </c>
      <c r="G60" s="389">
        <v>264.83999999999997</v>
      </c>
      <c r="H60" s="390">
        <v>332.06</v>
      </c>
      <c r="I60" s="391">
        <v>414.02</v>
      </c>
      <c r="J60" s="392">
        <v>286.42</v>
      </c>
      <c r="K60" s="393">
        <v>735.19</v>
      </c>
      <c r="L60" s="394">
        <v>387.92</v>
      </c>
      <c r="M60" s="395">
        <v>364.95</v>
      </c>
      <c r="N60" s="396">
        <v>473.4</v>
      </c>
    </row>
    <row r="61" spans="2:14" x14ac:dyDescent="0.2">
      <c r="B61" s="35">
        <v>2020</v>
      </c>
      <c r="C61" s="397">
        <v>596.91</v>
      </c>
      <c r="D61" s="398">
        <v>530.01</v>
      </c>
      <c r="E61" s="399">
        <v>314.72000000000003</v>
      </c>
      <c r="F61" s="400">
        <v>418.13</v>
      </c>
      <c r="G61" s="401">
        <v>257.64</v>
      </c>
      <c r="H61" s="402">
        <v>358.49</v>
      </c>
      <c r="I61" s="403">
        <v>422.02</v>
      </c>
      <c r="J61" s="404">
        <v>316.8</v>
      </c>
      <c r="K61" s="405">
        <v>719.51</v>
      </c>
      <c r="L61" s="406">
        <v>348.56</v>
      </c>
      <c r="M61" s="407">
        <v>314.14</v>
      </c>
      <c r="N61" s="408">
        <v>440.97</v>
      </c>
    </row>
    <row r="63" spans="2:14" ht="17.45" customHeight="1" x14ac:dyDescent="0.2">
      <c r="B63" s="630" t="s">
        <v>863</v>
      </c>
      <c r="C63" s="631"/>
      <c r="D63" s="631"/>
      <c r="E63" s="631"/>
      <c r="F63" s="631"/>
      <c r="G63" s="631"/>
      <c r="H63" s="631"/>
      <c r="I63" s="631"/>
      <c r="J63" s="631"/>
      <c r="K63" s="631"/>
      <c r="L63" s="631"/>
      <c r="M63" s="631"/>
      <c r="N63" s="631"/>
    </row>
  </sheetData>
  <mergeCells count="8">
    <mergeCell ref="B46:N46"/>
    <mergeCell ref="B54:N54"/>
    <mergeCell ref="B63:N63"/>
    <mergeCell ref="B6:N6"/>
    <mergeCell ref="B14:N14"/>
    <mergeCell ref="B22:N22"/>
    <mergeCell ref="B30:N30"/>
    <mergeCell ref="B38:N38"/>
  </mergeCells>
  <pageMargins left="0.70866141732283472" right="0.70866141732283472" top="0.74803149606299213" bottom="0.74803149606299213" header="0.31496062992125984" footer="0.31496062992125984"/>
  <pageSetup paperSize="9" scale="81"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B1:O54"/>
  <sheetViews>
    <sheetView showGridLines="0" zoomScaleNormal="100" workbookViewId="0">
      <selection activeCell="H33" sqref="H33"/>
    </sheetView>
  </sheetViews>
  <sheetFormatPr baseColWidth="10" defaultRowHeight="12.75" x14ac:dyDescent="0.2"/>
  <cols>
    <col min="1" max="1" width="2.5703125" customWidth="1"/>
    <col min="2" max="2" width="6.28515625" customWidth="1"/>
    <col min="3" max="3" width="13.140625" customWidth="1"/>
    <col min="4" max="4" width="12.7109375" customWidth="1"/>
    <col min="5" max="5" width="13.7109375" customWidth="1"/>
    <col min="6" max="6" width="13.140625" customWidth="1"/>
    <col min="7" max="7" width="12" customWidth="1"/>
    <col min="8" max="8" width="13.140625" customWidth="1"/>
    <col min="9" max="9" width="12.5703125" bestFit="1" customWidth="1"/>
  </cols>
  <sheetData>
    <row r="1" spans="2:14" ht="18" x14ac:dyDescent="0.25">
      <c r="B1" s="3" t="s">
        <v>5</v>
      </c>
    </row>
    <row r="4" spans="2:14" x14ac:dyDescent="0.2">
      <c r="B4" s="625" t="s">
        <v>19</v>
      </c>
      <c r="C4" s="626" t="s">
        <v>20</v>
      </c>
      <c r="D4" s="626" t="s">
        <v>21</v>
      </c>
      <c r="E4" s="626" t="s">
        <v>21</v>
      </c>
      <c r="F4" s="626" t="s">
        <v>21</v>
      </c>
      <c r="G4" s="626" t="s">
        <v>21</v>
      </c>
      <c r="H4" s="626" t="s">
        <v>21</v>
      </c>
    </row>
    <row r="5" spans="2:14" ht="27.95" customHeight="1" x14ac:dyDescent="0.2">
      <c r="B5" s="625" t="s">
        <v>19</v>
      </c>
      <c r="C5" s="626" t="s">
        <v>20</v>
      </c>
      <c r="D5" s="15" t="s">
        <v>22</v>
      </c>
      <c r="E5" s="15" t="s">
        <v>23</v>
      </c>
      <c r="F5" s="15" t="s">
        <v>24</v>
      </c>
      <c r="G5" s="15" t="s">
        <v>25</v>
      </c>
      <c r="H5" s="15" t="s">
        <v>26</v>
      </c>
      <c r="I5" s="597"/>
      <c r="J5" s="598"/>
      <c r="K5" s="598"/>
      <c r="L5" s="598"/>
      <c r="M5" s="598"/>
      <c r="N5" s="598"/>
    </row>
    <row r="6" spans="2:14" x14ac:dyDescent="0.2">
      <c r="B6" s="627" t="s">
        <v>855</v>
      </c>
      <c r="C6" s="628"/>
      <c r="D6" s="628"/>
      <c r="E6" s="628"/>
      <c r="F6" s="628"/>
      <c r="G6" s="628"/>
      <c r="H6" s="628"/>
      <c r="I6" s="599"/>
      <c r="J6" s="599"/>
      <c r="K6" s="599"/>
      <c r="L6" s="599"/>
      <c r="M6" s="599"/>
      <c r="N6" s="599"/>
    </row>
    <row r="7" spans="2:14" x14ac:dyDescent="0.2">
      <c r="B7" s="16">
        <v>2001</v>
      </c>
      <c r="C7" s="17">
        <v>14243</v>
      </c>
      <c r="D7" s="18">
        <v>2330512</v>
      </c>
      <c r="E7" s="19">
        <v>33278842</v>
      </c>
      <c r="F7" s="20">
        <v>220143.15700000001</v>
      </c>
      <c r="G7" s="21">
        <v>56390.349000000002</v>
      </c>
      <c r="H7" s="22">
        <v>276533.50599999999</v>
      </c>
      <c r="I7" s="599"/>
      <c r="J7" s="599"/>
      <c r="K7" s="599"/>
      <c r="L7" s="599"/>
      <c r="M7" s="599"/>
      <c r="N7" s="599"/>
    </row>
    <row r="8" spans="2:14" x14ac:dyDescent="0.2">
      <c r="B8" s="16">
        <v>2003</v>
      </c>
      <c r="C8" s="17">
        <v>15235</v>
      </c>
      <c r="D8" s="18">
        <v>1761904.86</v>
      </c>
      <c r="E8" s="19">
        <v>32341877.050000001</v>
      </c>
      <c r="F8" s="20">
        <v>166647.42300000001</v>
      </c>
      <c r="G8" s="21">
        <v>60067.43</v>
      </c>
      <c r="H8" s="22">
        <v>226714.85399999999</v>
      </c>
      <c r="I8" s="600"/>
      <c r="J8" s="600"/>
      <c r="K8" s="600"/>
      <c r="L8" s="600"/>
      <c r="M8" s="600"/>
      <c r="N8" s="600"/>
    </row>
    <row r="9" spans="2:14" x14ac:dyDescent="0.2">
      <c r="B9" s="16">
        <v>2005</v>
      </c>
      <c r="C9" s="17">
        <v>16154</v>
      </c>
      <c r="D9" s="18">
        <v>2470189.2719999999</v>
      </c>
      <c r="E9" s="19">
        <v>34405896.259999998</v>
      </c>
      <c r="F9" s="20">
        <v>240384.23800000001</v>
      </c>
      <c r="G9" s="21">
        <v>61678.824000000001</v>
      </c>
      <c r="H9" s="22">
        <v>302063.06199999998</v>
      </c>
      <c r="I9" s="600"/>
      <c r="J9" s="600"/>
      <c r="K9" s="600"/>
      <c r="L9" s="600"/>
      <c r="M9" s="600"/>
      <c r="N9" s="600"/>
    </row>
    <row r="10" spans="2:14" x14ac:dyDescent="0.2">
      <c r="B10" s="16">
        <v>2007</v>
      </c>
      <c r="C10" s="17">
        <v>17450</v>
      </c>
      <c r="D10" s="18">
        <v>3466913.6320000002</v>
      </c>
      <c r="E10" s="19">
        <v>41357117.670000002</v>
      </c>
      <c r="F10" s="20">
        <v>342349.15899999999</v>
      </c>
      <c r="G10" s="21">
        <v>35486.61</v>
      </c>
      <c r="H10" s="22">
        <v>377835.76899999997</v>
      </c>
      <c r="I10" s="600"/>
      <c r="J10" s="600"/>
      <c r="K10" s="600"/>
      <c r="L10" s="600"/>
      <c r="M10" s="600"/>
      <c r="N10" s="600"/>
    </row>
    <row r="11" spans="2:14" x14ac:dyDescent="0.2">
      <c r="B11" s="16">
        <v>2009</v>
      </c>
      <c r="C11" s="17">
        <v>18837</v>
      </c>
      <c r="D11" s="18">
        <v>3692106.0819999999</v>
      </c>
      <c r="E11" s="19">
        <v>43909182</v>
      </c>
      <c r="F11" s="20">
        <v>317712.40000000002</v>
      </c>
      <c r="G11" s="21">
        <v>13740.638000000001</v>
      </c>
      <c r="H11" s="22">
        <v>331453.03700000001</v>
      </c>
      <c r="I11" s="600"/>
      <c r="J11" s="600"/>
      <c r="K11" s="600"/>
      <c r="L11" s="600"/>
      <c r="M11" s="600"/>
      <c r="N11" s="600"/>
    </row>
    <row r="12" spans="2:14" x14ac:dyDescent="0.2">
      <c r="B12" s="16">
        <v>2011</v>
      </c>
      <c r="C12" s="17">
        <v>20346</v>
      </c>
      <c r="D12" s="18">
        <v>3892229.2110000001</v>
      </c>
      <c r="E12" s="19">
        <v>46439768.219999999</v>
      </c>
      <c r="F12" s="20">
        <v>333151.8</v>
      </c>
      <c r="G12" s="21">
        <v>13675.25</v>
      </c>
      <c r="H12" s="22">
        <v>346827.049</v>
      </c>
      <c r="I12" s="600"/>
      <c r="J12" s="600"/>
      <c r="K12" s="600"/>
      <c r="L12" s="600"/>
      <c r="M12" s="600"/>
      <c r="N12" s="600"/>
    </row>
    <row r="13" spans="2:14" x14ac:dyDescent="0.2">
      <c r="B13" s="16">
        <v>2013</v>
      </c>
      <c r="C13" s="17">
        <v>21965</v>
      </c>
      <c r="D13" s="18">
        <v>3915946.63</v>
      </c>
      <c r="E13" s="19">
        <v>50527385.020000003</v>
      </c>
      <c r="F13" s="20">
        <v>333744.12900000002</v>
      </c>
      <c r="G13" s="21">
        <v>13296.05</v>
      </c>
      <c r="H13" s="22">
        <v>347040.179</v>
      </c>
      <c r="I13" s="600"/>
      <c r="J13" s="600"/>
      <c r="K13" s="600"/>
      <c r="L13" s="600"/>
      <c r="M13" s="600"/>
      <c r="N13" s="600"/>
    </row>
    <row r="14" spans="2:14" x14ac:dyDescent="0.2">
      <c r="B14" s="16">
        <v>2015</v>
      </c>
      <c r="C14" s="17">
        <v>23763</v>
      </c>
      <c r="D14" s="18">
        <v>3482610.62</v>
      </c>
      <c r="E14" s="19">
        <v>52829120.100000001</v>
      </c>
      <c r="F14" s="20">
        <v>293463.06900000002</v>
      </c>
      <c r="G14" s="21">
        <v>17671.402999999998</v>
      </c>
      <c r="H14" s="22">
        <v>311134.47200000001</v>
      </c>
      <c r="I14" s="600"/>
      <c r="J14" s="600"/>
      <c r="K14" s="600"/>
      <c r="L14" s="600"/>
      <c r="M14" s="600"/>
      <c r="N14" s="600"/>
    </row>
    <row r="15" spans="2:14" x14ac:dyDescent="0.2">
      <c r="B15" s="16">
        <v>2016</v>
      </c>
      <c r="C15" s="17">
        <v>24612</v>
      </c>
      <c r="D15" s="18">
        <v>3588961.17</v>
      </c>
      <c r="E15" s="19">
        <v>65065181.439999998</v>
      </c>
      <c r="F15" s="20">
        <v>278399.84600000002</v>
      </c>
      <c r="G15" s="21">
        <v>18927.667000000001</v>
      </c>
      <c r="H15" s="22">
        <v>297327.51299999998</v>
      </c>
      <c r="I15" s="600"/>
      <c r="J15" s="600"/>
      <c r="K15" s="600"/>
      <c r="L15" s="600"/>
      <c r="M15" s="600"/>
      <c r="N15" s="600"/>
    </row>
    <row r="16" spans="2:14" x14ac:dyDescent="0.2">
      <c r="B16" s="16">
        <v>2017</v>
      </c>
      <c r="C16" s="17">
        <v>25543</v>
      </c>
      <c r="D16" s="18">
        <v>3772176.57</v>
      </c>
      <c r="E16" s="19">
        <v>67570526</v>
      </c>
      <c r="F16" s="20">
        <v>293125.52500000002</v>
      </c>
      <c r="G16" s="21">
        <v>21409.701000000001</v>
      </c>
      <c r="H16" s="22">
        <v>314535.22600000002</v>
      </c>
      <c r="I16" s="600"/>
      <c r="J16" s="600"/>
      <c r="K16" s="600"/>
      <c r="L16" s="600"/>
      <c r="M16" s="600"/>
      <c r="N16" s="600"/>
    </row>
    <row r="17" spans="2:14" x14ac:dyDescent="0.2">
      <c r="B17" s="16">
        <v>2018</v>
      </c>
      <c r="C17" s="17">
        <v>26367</v>
      </c>
      <c r="D17" s="18">
        <v>3805920.19</v>
      </c>
      <c r="E17" s="19">
        <v>71175696</v>
      </c>
      <c r="F17" s="20">
        <v>295589.32500000001</v>
      </c>
      <c r="G17" s="21">
        <v>22634.989000000001</v>
      </c>
      <c r="H17" s="22">
        <v>318224.31400000001</v>
      </c>
      <c r="I17" s="600"/>
      <c r="J17" s="600"/>
      <c r="K17" s="600"/>
      <c r="L17" s="600"/>
      <c r="M17" s="600"/>
      <c r="N17" s="600"/>
    </row>
    <row r="18" spans="2:14" x14ac:dyDescent="0.2">
      <c r="B18" s="16">
        <v>2019</v>
      </c>
      <c r="C18" s="17">
        <v>27330</v>
      </c>
      <c r="D18" s="18">
        <v>3886262.6809999999</v>
      </c>
      <c r="E18" s="19">
        <v>64975174.119999997</v>
      </c>
      <c r="F18" s="20">
        <v>301252.29300000001</v>
      </c>
      <c r="G18" s="21">
        <v>23228.557000000001</v>
      </c>
      <c r="H18" s="22">
        <v>324480.84999999998</v>
      </c>
      <c r="I18" s="600"/>
      <c r="J18" s="600"/>
      <c r="K18" s="600"/>
      <c r="L18" s="600"/>
      <c r="M18" s="600"/>
      <c r="N18" s="600"/>
    </row>
    <row r="19" spans="2:14" x14ac:dyDescent="0.2">
      <c r="B19" s="16">
        <v>2020</v>
      </c>
      <c r="C19" s="17">
        <v>28181</v>
      </c>
      <c r="D19" s="18">
        <v>3740917.1439999999</v>
      </c>
      <c r="E19" s="19">
        <v>43784708.633000001</v>
      </c>
      <c r="F19" s="20">
        <v>287420.65100000001</v>
      </c>
      <c r="G19" s="21">
        <v>18638.815999999999</v>
      </c>
      <c r="H19" s="22">
        <v>306059.467</v>
      </c>
      <c r="M19" s="600"/>
      <c r="N19" s="600"/>
    </row>
    <row r="20" spans="2:14" x14ac:dyDescent="0.2">
      <c r="B20" s="629" t="s">
        <v>13</v>
      </c>
      <c r="C20" s="628"/>
      <c r="D20" s="628"/>
      <c r="E20" s="628"/>
      <c r="F20" s="628"/>
      <c r="G20" s="628"/>
      <c r="H20" s="628"/>
      <c r="I20" s="600"/>
      <c r="J20" s="601"/>
      <c r="K20" s="600"/>
      <c r="L20" s="600"/>
      <c r="M20" s="600"/>
      <c r="N20" s="600"/>
    </row>
    <row r="21" spans="2:14" x14ac:dyDescent="0.2">
      <c r="B21" s="16">
        <v>2001</v>
      </c>
      <c r="C21" s="23">
        <v>4907</v>
      </c>
      <c r="D21" s="24">
        <v>15092</v>
      </c>
      <c r="E21" s="25">
        <v>525077</v>
      </c>
      <c r="F21" s="26">
        <v>774.96</v>
      </c>
      <c r="G21" s="27">
        <v>1028.585</v>
      </c>
      <c r="H21" s="28">
        <v>1803.5450000000001</v>
      </c>
      <c r="I21" s="599"/>
      <c r="J21" s="599"/>
      <c r="K21" s="599"/>
      <c r="L21" s="599"/>
      <c r="M21" s="599"/>
      <c r="N21" s="599"/>
    </row>
    <row r="22" spans="2:14" x14ac:dyDescent="0.2">
      <c r="B22" s="16">
        <v>2003</v>
      </c>
      <c r="C22" s="23">
        <v>4887</v>
      </c>
      <c r="D22" s="24">
        <v>11332.758</v>
      </c>
      <c r="E22" s="25">
        <v>502036.696</v>
      </c>
      <c r="F22" s="26">
        <v>505.29500000000002</v>
      </c>
      <c r="G22" s="27">
        <v>968.84500000000003</v>
      </c>
      <c r="H22" s="28">
        <v>1474.1389999999999</v>
      </c>
      <c r="I22" s="599"/>
      <c r="J22" s="599"/>
      <c r="K22" s="599"/>
      <c r="L22" s="599"/>
      <c r="M22" s="599"/>
      <c r="N22" s="599"/>
    </row>
    <row r="23" spans="2:14" x14ac:dyDescent="0.2">
      <c r="B23" s="16">
        <v>2005</v>
      </c>
      <c r="C23" s="23">
        <v>4844</v>
      </c>
      <c r="D23" s="24">
        <v>24523.976999999999</v>
      </c>
      <c r="E23" s="25">
        <v>459147.67200000002</v>
      </c>
      <c r="F23" s="26">
        <v>1915.884</v>
      </c>
      <c r="G23" s="27">
        <v>860.17600000000004</v>
      </c>
      <c r="H23" s="28">
        <v>2776.0590000000002</v>
      </c>
    </row>
    <row r="24" spans="2:14" x14ac:dyDescent="0.2">
      <c r="B24" s="16">
        <v>2007</v>
      </c>
      <c r="C24" s="23">
        <v>4841</v>
      </c>
      <c r="D24" s="24">
        <v>17946.848000000002</v>
      </c>
      <c r="E24" s="25">
        <v>442371.48599999998</v>
      </c>
      <c r="F24" s="26">
        <v>1238.69</v>
      </c>
      <c r="G24" s="27">
        <v>403.077</v>
      </c>
      <c r="H24" s="28">
        <v>1641.7660000000001</v>
      </c>
    </row>
    <row r="25" spans="2:14" x14ac:dyDescent="0.2">
      <c r="B25" s="16">
        <v>2009</v>
      </c>
      <c r="C25" s="23">
        <v>4815</v>
      </c>
      <c r="D25" s="24">
        <v>11047.037</v>
      </c>
      <c r="E25" s="25">
        <v>472372.96500000003</v>
      </c>
      <c r="F25" s="26">
        <v>539.31399999999996</v>
      </c>
      <c r="G25" s="27">
        <v>439.41500000000002</v>
      </c>
      <c r="H25" s="28">
        <v>978.72900000000004</v>
      </c>
    </row>
    <row r="26" spans="2:14" x14ac:dyDescent="0.2">
      <c r="B26" s="16">
        <v>2011</v>
      </c>
      <c r="C26" s="23">
        <v>4868</v>
      </c>
      <c r="D26" s="24">
        <v>24105.117999999999</v>
      </c>
      <c r="E26" s="25">
        <v>789019.06900000002</v>
      </c>
      <c r="F26" s="26">
        <v>1887.587</v>
      </c>
      <c r="G26" s="27">
        <v>839.995</v>
      </c>
      <c r="H26" s="28">
        <v>2727.5819999999999</v>
      </c>
    </row>
    <row r="27" spans="2:14" x14ac:dyDescent="0.2">
      <c r="B27" s="16">
        <v>2013</v>
      </c>
      <c r="C27" s="23">
        <v>4793</v>
      </c>
      <c r="D27" s="24">
        <v>30656.334999999999</v>
      </c>
      <c r="E27" s="25">
        <v>1038045.9570000001</v>
      </c>
      <c r="F27" s="26">
        <v>2526.0349999999999</v>
      </c>
      <c r="G27" s="27">
        <v>1151.9490000000001</v>
      </c>
      <c r="H27" s="28">
        <v>3677.9839999999999</v>
      </c>
    </row>
    <row r="28" spans="2:14" x14ac:dyDescent="0.2">
      <c r="B28" s="16">
        <v>2015</v>
      </c>
      <c r="C28" s="23">
        <v>4767</v>
      </c>
      <c r="D28" s="24">
        <v>37791.881999999998</v>
      </c>
      <c r="E28" s="25">
        <v>1302337.328</v>
      </c>
      <c r="F28" s="26">
        <v>1895.373</v>
      </c>
      <c r="G28" s="27">
        <v>1478.0640000000001</v>
      </c>
      <c r="H28" s="28">
        <v>3373.4369999999999</v>
      </c>
    </row>
    <row r="29" spans="2:14" x14ac:dyDescent="0.2">
      <c r="B29" s="16">
        <v>2016</v>
      </c>
      <c r="C29" s="23">
        <v>4776</v>
      </c>
      <c r="D29" s="24">
        <v>47402.546000000002</v>
      </c>
      <c r="E29" s="25">
        <v>1504643.05</v>
      </c>
      <c r="F29" s="26">
        <v>2477.759</v>
      </c>
      <c r="G29" s="27">
        <v>1734.0050000000001</v>
      </c>
      <c r="H29" s="28">
        <v>4211.7640000000001</v>
      </c>
    </row>
    <row r="30" spans="2:14" x14ac:dyDescent="0.2">
      <c r="B30" s="16">
        <v>2017</v>
      </c>
      <c r="C30" s="23">
        <v>4779</v>
      </c>
      <c r="D30" s="24">
        <v>50739.51</v>
      </c>
      <c r="E30" s="25">
        <v>1565507</v>
      </c>
      <c r="F30" s="26">
        <v>2654.8960000000002</v>
      </c>
      <c r="G30" s="27">
        <v>1808.405</v>
      </c>
      <c r="H30" s="28">
        <v>4463.3010000000004</v>
      </c>
    </row>
    <row r="31" spans="2:14" x14ac:dyDescent="0.2">
      <c r="B31" s="16">
        <v>2018</v>
      </c>
      <c r="C31" s="23">
        <v>4774</v>
      </c>
      <c r="D31" s="24">
        <v>34874.605000000003</v>
      </c>
      <c r="E31" s="25">
        <v>1573677</v>
      </c>
      <c r="F31" s="26">
        <v>1725.146</v>
      </c>
      <c r="G31" s="27">
        <v>1821.347</v>
      </c>
      <c r="H31" s="28">
        <v>3546.4929999999999</v>
      </c>
    </row>
    <row r="32" spans="2:14" x14ac:dyDescent="0.2">
      <c r="B32" s="16">
        <v>2019</v>
      </c>
      <c r="C32" s="23">
        <v>4760</v>
      </c>
      <c r="D32" s="24">
        <v>56246.192000000003</v>
      </c>
      <c r="E32" s="25">
        <v>1714901.757</v>
      </c>
      <c r="F32" s="26">
        <v>2999.3</v>
      </c>
      <c r="G32" s="27">
        <v>2000.154</v>
      </c>
      <c r="H32" s="28">
        <v>4999.4539999999997</v>
      </c>
    </row>
    <row r="33" spans="2:15" x14ac:dyDescent="0.2">
      <c r="B33" s="16">
        <v>2020</v>
      </c>
      <c r="C33" s="23">
        <v>4753</v>
      </c>
      <c r="D33" s="24">
        <v>45178.714</v>
      </c>
      <c r="E33" s="25">
        <v>1831491.611</v>
      </c>
      <c r="F33" s="26">
        <v>2349.5340000000001</v>
      </c>
      <c r="G33" s="27">
        <v>1279.1099999999999</v>
      </c>
      <c r="H33" s="28">
        <v>3628.6439999999998</v>
      </c>
      <c r="I33" s="601"/>
      <c r="J33" s="600"/>
      <c r="K33" s="600"/>
      <c r="L33" s="600"/>
      <c r="M33" s="600"/>
      <c r="N33" s="600"/>
      <c r="O33" s="600"/>
    </row>
    <row r="34" spans="2:15" x14ac:dyDescent="0.2">
      <c r="B34" s="623" t="s">
        <v>27</v>
      </c>
      <c r="C34" s="624"/>
      <c r="D34" s="624"/>
      <c r="E34" s="624"/>
      <c r="F34" s="624"/>
      <c r="G34" s="624"/>
      <c r="H34" s="624"/>
    </row>
    <row r="35" spans="2:15" x14ac:dyDescent="0.2">
      <c r="B35" s="16">
        <v>2001</v>
      </c>
      <c r="C35" s="29">
        <v>19150</v>
      </c>
      <c r="D35" s="30">
        <v>2345604</v>
      </c>
      <c r="E35" s="31">
        <v>33803919</v>
      </c>
      <c r="F35" s="32">
        <v>220918.117</v>
      </c>
      <c r="G35" s="33">
        <v>57418.934000000001</v>
      </c>
      <c r="H35" s="34">
        <v>278337.05099999998</v>
      </c>
    </row>
    <row r="36" spans="2:15" x14ac:dyDescent="0.2">
      <c r="B36" s="16">
        <v>2003</v>
      </c>
      <c r="C36" s="29">
        <v>20122</v>
      </c>
      <c r="D36" s="30">
        <v>1773237.618</v>
      </c>
      <c r="E36" s="31">
        <v>32843913.75</v>
      </c>
      <c r="F36" s="32">
        <v>167152.71799999999</v>
      </c>
      <c r="G36" s="33">
        <v>61036.275000000001</v>
      </c>
      <c r="H36" s="34">
        <v>228188.99299999999</v>
      </c>
    </row>
    <row r="37" spans="2:15" x14ac:dyDescent="0.2">
      <c r="B37" s="16">
        <v>2005</v>
      </c>
      <c r="C37" s="29">
        <v>20998</v>
      </c>
      <c r="D37" s="30">
        <v>2494713.2489999998</v>
      </c>
      <c r="E37" s="31">
        <v>34865043.93</v>
      </c>
      <c r="F37" s="32">
        <v>242300</v>
      </c>
      <c r="G37" s="33">
        <v>62539</v>
      </c>
      <c r="H37" s="34">
        <v>304839.12099999998</v>
      </c>
    </row>
    <row r="38" spans="2:15" x14ac:dyDescent="0.2">
      <c r="B38" s="16">
        <v>2007</v>
      </c>
      <c r="C38" s="29">
        <v>22291</v>
      </c>
      <c r="D38" s="30">
        <v>3484860.48</v>
      </c>
      <c r="E38" s="31">
        <v>41799489.149999999</v>
      </c>
      <c r="F38" s="32">
        <v>343588</v>
      </c>
      <c r="G38" s="33">
        <v>35889.686999999998</v>
      </c>
      <c r="H38" s="34">
        <v>379477.53499999997</v>
      </c>
    </row>
    <row r="39" spans="2:15" x14ac:dyDescent="0.2">
      <c r="B39" s="16">
        <v>2009</v>
      </c>
      <c r="C39" s="29">
        <v>23652</v>
      </c>
      <c r="D39" s="30">
        <v>3703153.1189999999</v>
      </c>
      <c r="E39" s="31">
        <v>44381554.960000001</v>
      </c>
      <c r="F39" s="32">
        <v>318252</v>
      </c>
      <c r="G39" s="33">
        <v>14180.053</v>
      </c>
      <c r="H39" s="34">
        <v>332431.766</v>
      </c>
    </row>
    <row r="40" spans="2:15" x14ac:dyDescent="0.2">
      <c r="B40" s="16">
        <v>2011</v>
      </c>
      <c r="C40" s="29">
        <v>25214</v>
      </c>
      <c r="D40" s="30">
        <v>3916334.3289999999</v>
      </c>
      <c r="E40" s="31">
        <v>47228787.280000001</v>
      </c>
      <c r="F40" s="32">
        <v>335039.38699999999</v>
      </c>
      <c r="G40" s="33">
        <v>14515.244000000001</v>
      </c>
      <c r="H40" s="34">
        <v>349554.63099999999</v>
      </c>
    </row>
    <row r="41" spans="2:15" x14ac:dyDescent="0.2">
      <c r="B41" s="16">
        <v>2013</v>
      </c>
      <c r="C41" s="29">
        <v>26758</v>
      </c>
      <c r="D41" s="30">
        <v>3946602.9649999999</v>
      </c>
      <c r="E41" s="31">
        <v>51565430.710000001</v>
      </c>
      <c r="F41" s="32">
        <v>336270.163</v>
      </c>
      <c r="G41" s="33">
        <v>14447.999</v>
      </c>
      <c r="H41" s="34">
        <v>350718.163</v>
      </c>
    </row>
    <row r="42" spans="2:15" x14ac:dyDescent="0.2">
      <c r="B42" s="16">
        <v>2015</v>
      </c>
      <c r="C42" s="29">
        <v>28530</v>
      </c>
      <c r="D42" s="30">
        <v>3520402.5019999999</v>
      </c>
      <c r="E42" s="31">
        <v>54131457.43</v>
      </c>
      <c r="F42" s="32">
        <v>295358.44099999999</v>
      </c>
      <c r="G42" s="33">
        <v>19149.467000000001</v>
      </c>
      <c r="H42" s="34">
        <v>314507.908</v>
      </c>
    </row>
    <row r="43" spans="2:15" x14ac:dyDescent="0.2">
      <c r="B43" s="16">
        <v>2016</v>
      </c>
      <c r="C43" s="29">
        <v>29388</v>
      </c>
      <c r="D43" s="30">
        <v>3636363.716</v>
      </c>
      <c r="E43" s="31">
        <v>66569824.490000002</v>
      </c>
      <c r="F43" s="32">
        <v>280877.60499999998</v>
      </c>
      <c r="G43" s="33">
        <v>20661.671999999999</v>
      </c>
      <c r="H43" s="34">
        <v>301539.277</v>
      </c>
    </row>
    <row r="44" spans="2:15" x14ac:dyDescent="0.2">
      <c r="B44" s="16">
        <v>2017</v>
      </c>
      <c r="C44" s="29">
        <v>30322</v>
      </c>
      <c r="D44" s="30">
        <v>3822916.08</v>
      </c>
      <c r="E44" s="31">
        <v>69136033</v>
      </c>
      <c r="F44" s="32">
        <v>295780.42</v>
      </c>
      <c r="G44" s="33">
        <v>23218.106</v>
      </c>
      <c r="H44" s="34">
        <v>318998.52600000001</v>
      </c>
    </row>
    <row r="45" spans="2:15" x14ac:dyDescent="0.2">
      <c r="B45" s="16">
        <v>2018</v>
      </c>
      <c r="C45" s="29">
        <v>31141</v>
      </c>
      <c r="D45" s="30">
        <v>3840794.7949999999</v>
      </c>
      <c r="E45" s="31">
        <v>72749373</v>
      </c>
      <c r="F45" s="32">
        <v>297314.46999999997</v>
      </c>
      <c r="G45" s="33">
        <v>24456.335999999999</v>
      </c>
      <c r="H45" s="34">
        <v>321770.80699999997</v>
      </c>
    </row>
    <row r="46" spans="2:15" x14ac:dyDescent="0.2">
      <c r="B46" s="16">
        <v>2019</v>
      </c>
      <c r="C46" s="29">
        <v>32090</v>
      </c>
      <c r="D46" s="30">
        <v>3942508.87</v>
      </c>
      <c r="E46" s="31">
        <v>66690075.869999997</v>
      </c>
      <c r="F46" s="32">
        <v>304251.59299999999</v>
      </c>
      <c r="G46" s="33">
        <v>25228.710999999999</v>
      </c>
      <c r="H46" s="34">
        <v>329480.304</v>
      </c>
    </row>
    <row r="47" spans="2:15" x14ac:dyDescent="0.2">
      <c r="B47" s="35">
        <v>2020</v>
      </c>
      <c r="C47" s="36">
        <v>32934</v>
      </c>
      <c r="D47" s="37">
        <v>3786095.858</v>
      </c>
      <c r="E47" s="38">
        <v>45616200.244000003</v>
      </c>
      <c r="F47" s="39">
        <v>289770.185</v>
      </c>
      <c r="G47" s="40">
        <v>19917.925999999999</v>
      </c>
      <c r="H47" s="41">
        <v>309688.11099999998</v>
      </c>
    </row>
    <row r="49" spans="2:8" x14ac:dyDescent="0.2">
      <c r="B49" s="620" t="s">
        <v>886</v>
      </c>
      <c r="C49" s="620"/>
      <c r="D49" s="620"/>
      <c r="E49" s="620"/>
      <c r="F49" s="620"/>
      <c r="G49" s="620"/>
      <c r="H49" s="620"/>
    </row>
    <row r="50" spans="2:8" x14ac:dyDescent="0.2">
      <c r="B50" s="621" t="s">
        <v>856</v>
      </c>
      <c r="C50" s="621"/>
      <c r="D50" s="621"/>
      <c r="E50" s="621"/>
      <c r="F50" s="621"/>
      <c r="G50" s="621"/>
      <c r="H50" s="621"/>
    </row>
    <row r="51" spans="2:8" x14ac:dyDescent="0.2">
      <c r="B51" s="622" t="s">
        <v>941</v>
      </c>
      <c r="C51" s="622"/>
      <c r="D51" s="622"/>
      <c r="E51" s="622"/>
      <c r="F51" s="622"/>
      <c r="G51" s="622"/>
      <c r="H51" s="622"/>
    </row>
    <row r="52" spans="2:8" x14ac:dyDescent="0.2">
      <c r="C52" s="595"/>
      <c r="D52" s="595"/>
      <c r="E52" s="595"/>
      <c r="F52" s="595"/>
      <c r="G52" s="595"/>
      <c r="H52" s="595"/>
    </row>
    <row r="54" spans="2:8" x14ac:dyDescent="0.2">
      <c r="E54" s="608"/>
    </row>
  </sheetData>
  <mergeCells count="9">
    <mergeCell ref="B49:H49"/>
    <mergeCell ref="B50:H50"/>
    <mergeCell ref="B51:H51"/>
    <mergeCell ref="B34:H34"/>
    <mergeCell ref="B4:B5"/>
    <mergeCell ref="C4:C5"/>
    <mergeCell ref="D4:H4"/>
    <mergeCell ref="B6:H6"/>
    <mergeCell ref="B20:H20"/>
  </mergeCells>
  <pageMargins left="0.7" right="0.7" top="0.75" bottom="0.75" header="0.3" footer="0.3"/>
  <pageSetup paperSize="9" scale="73"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pageSetUpPr fitToPage="1"/>
  </sheetPr>
  <dimension ref="B1:K31"/>
  <sheetViews>
    <sheetView showGridLines="0" workbookViewId="0">
      <selection activeCell="J5" sqref="J5:J6"/>
    </sheetView>
  </sheetViews>
  <sheetFormatPr baseColWidth="10" defaultRowHeight="12.75" x14ac:dyDescent="0.2"/>
  <cols>
    <col min="1" max="1" width="2.5703125" customWidth="1"/>
    <col min="2" max="2" width="19.7109375" customWidth="1"/>
    <col min="3" max="3" width="12.28515625" customWidth="1"/>
    <col min="4" max="4" width="11" customWidth="1"/>
    <col min="5" max="5" width="12.7109375" customWidth="1"/>
    <col min="6" max="7" width="13.7109375" customWidth="1"/>
    <col min="8" max="9" width="14.7109375" customWidth="1"/>
    <col min="10" max="10" width="17.7109375" customWidth="1"/>
  </cols>
  <sheetData>
    <row r="1" spans="2:11" ht="18" x14ac:dyDescent="0.25">
      <c r="B1" s="3" t="s">
        <v>782</v>
      </c>
    </row>
    <row r="2" spans="2:11" x14ac:dyDescent="0.2">
      <c r="B2" t="s">
        <v>11</v>
      </c>
    </row>
    <row r="5" spans="2:11" ht="23.25" customHeight="1" x14ac:dyDescent="0.2">
      <c r="B5" s="625" t="s">
        <v>413</v>
      </c>
      <c r="C5" s="626" t="s">
        <v>369</v>
      </c>
      <c r="D5" s="652" t="s">
        <v>860</v>
      </c>
      <c r="E5" s="626" t="s">
        <v>121</v>
      </c>
      <c r="F5" s="626" t="s">
        <v>121</v>
      </c>
      <c r="G5" s="626" t="s">
        <v>121</v>
      </c>
      <c r="H5" s="626" t="s">
        <v>121</v>
      </c>
      <c r="I5" s="626" t="s">
        <v>121</v>
      </c>
      <c r="J5" s="652" t="s">
        <v>952</v>
      </c>
    </row>
    <row r="6" spans="2:11" ht="28.5" customHeight="1" x14ac:dyDescent="0.2">
      <c r="B6" s="625" t="s">
        <v>413</v>
      </c>
      <c r="C6" s="626" t="s">
        <v>369</v>
      </c>
      <c r="D6" s="626" t="s">
        <v>20</v>
      </c>
      <c r="E6" s="15" t="s">
        <v>29</v>
      </c>
      <c r="F6" s="15" t="s">
        <v>30</v>
      </c>
      <c r="G6" s="15" t="s">
        <v>31</v>
      </c>
      <c r="H6" s="15" t="s">
        <v>32</v>
      </c>
      <c r="I6" s="15" t="s">
        <v>122</v>
      </c>
      <c r="J6" s="626" t="s">
        <v>370</v>
      </c>
    </row>
    <row r="7" spans="2:11" x14ac:dyDescent="0.2">
      <c r="B7" s="629" t="s">
        <v>414</v>
      </c>
      <c r="C7" s="628"/>
      <c r="D7" s="628"/>
      <c r="E7" s="628"/>
      <c r="F7" s="628"/>
      <c r="G7" s="628"/>
      <c r="H7" s="628"/>
      <c r="I7" s="628"/>
      <c r="J7" s="628"/>
    </row>
    <row r="8" spans="2:11" x14ac:dyDescent="0.2">
      <c r="B8" s="16" t="s">
        <v>395</v>
      </c>
      <c r="C8" s="409">
        <v>21725</v>
      </c>
      <c r="D8" s="410">
        <v>1950</v>
      </c>
      <c r="E8" s="411">
        <v>317099.42700000003</v>
      </c>
      <c r="F8" s="412">
        <v>3080179.1230000001</v>
      </c>
      <c r="G8" s="413">
        <v>25242.267</v>
      </c>
      <c r="H8" s="414">
        <v>609.30200000000002</v>
      </c>
      <c r="I8" s="415">
        <v>25851.569</v>
      </c>
      <c r="J8" s="416">
        <v>1189.94563866513</v>
      </c>
    </row>
    <row r="9" spans="2:11" x14ac:dyDescent="0.2">
      <c r="B9" s="16" t="s">
        <v>396</v>
      </c>
      <c r="C9" s="409">
        <v>19644</v>
      </c>
      <c r="D9" s="410">
        <v>1989</v>
      </c>
      <c r="E9" s="411">
        <v>281372.17499999999</v>
      </c>
      <c r="F9" s="412">
        <v>9231275.6860000007</v>
      </c>
      <c r="G9" s="413">
        <v>22100.03</v>
      </c>
      <c r="H9" s="414">
        <v>5979.4430000000002</v>
      </c>
      <c r="I9" s="415">
        <v>28079.473000000002</v>
      </c>
      <c r="J9" s="416">
        <v>1429.4172775402201</v>
      </c>
    </row>
    <row r="10" spans="2:11" x14ac:dyDescent="0.2">
      <c r="B10" s="16" t="s">
        <v>398</v>
      </c>
      <c r="C10" s="409">
        <v>12732</v>
      </c>
      <c r="D10" s="410">
        <v>803</v>
      </c>
      <c r="E10" s="411">
        <v>119402.997</v>
      </c>
      <c r="F10" s="412">
        <v>1401939.7420000001</v>
      </c>
      <c r="G10" s="413">
        <v>9453.41</v>
      </c>
      <c r="H10" s="414">
        <v>278.72500000000002</v>
      </c>
      <c r="I10" s="415">
        <v>9732.1350000000002</v>
      </c>
      <c r="J10" s="416">
        <v>764.38383600377006</v>
      </c>
    </row>
    <row r="11" spans="2:11" x14ac:dyDescent="0.2">
      <c r="B11" s="16" t="s">
        <v>401</v>
      </c>
      <c r="C11" s="409">
        <v>11032</v>
      </c>
      <c r="D11" s="410">
        <v>836</v>
      </c>
      <c r="E11" s="411">
        <v>76527.180999999997</v>
      </c>
      <c r="F11" s="412">
        <v>1100084.503</v>
      </c>
      <c r="G11" s="413">
        <v>5736.64</v>
      </c>
      <c r="H11" s="414">
        <v>361.779</v>
      </c>
      <c r="I11" s="415">
        <v>6098.4179999999997</v>
      </c>
      <c r="J11" s="416">
        <v>552.79350978970297</v>
      </c>
    </row>
    <row r="12" spans="2:11" x14ac:dyDescent="0.2">
      <c r="B12" s="16" t="s">
        <v>756</v>
      </c>
      <c r="C12" s="409">
        <v>16816</v>
      </c>
      <c r="D12" s="410">
        <v>920</v>
      </c>
      <c r="E12" s="411">
        <v>79789.661999999997</v>
      </c>
      <c r="F12" s="412">
        <v>720040.772</v>
      </c>
      <c r="G12" s="413">
        <v>5855.7039999999997</v>
      </c>
      <c r="H12" s="414">
        <v>236.20400000000001</v>
      </c>
      <c r="I12" s="415">
        <v>6091.9080000000004</v>
      </c>
      <c r="J12" s="416">
        <v>362.26855375832503</v>
      </c>
    </row>
    <row r="13" spans="2:11" x14ac:dyDescent="0.2">
      <c r="B13" s="16" t="s">
        <v>404</v>
      </c>
      <c r="C13" s="409">
        <v>12083</v>
      </c>
      <c r="D13" s="410">
        <v>959</v>
      </c>
      <c r="E13" s="411">
        <v>69457.650999999998</v>
      </c>
      <c r="F13" s="412">
        <v>1600239.8219999999</v>
      </c>
      <c r="G13" s="413">
        <v>5123.3680000000004</v>
      </c>
      <c r="H13" s="414">
        <v>874.69100000000003</v>
      </c>
      <c r="I13" s="415">
        <v>5998.058</v>
      </c>
      <c r="J13" s="416">
        <v>496.40470081933302</v>
      </c>
    </row>
    <row r="14" spans="2:11" x14ac:dyDescent="0.2">
      <c r="B14" s="112" t="s">
        <v>27</v>
      </c>
      <c r="C14" s="417">
        <v>94032</v>
      </c>
      <c r="D14" s="418">
        <v>7457</v>
      </c>
      <c r="E14" s="419">
        <v>943649.09299999999</v>
      </c>
      <c r="F14" s="420">
        <v>17133759.647999998</v>
      </c>
      <c r="G14" s="421">
        <v>73511.418999999994</v>
      </c>
      <c r="H14" s="422">
        <v>8340.1440000000002</v>
      </c>
      <c r="I14" s="423">
        <v>81851.561000000002</v>
      </c>
      <c r="J14" s="424">
        <f>I14/C14*1000</f>
        <v>870.46495873745107</v>
      </c>
      <c r="K14" s="595"/>
    </row>
    <row r="15" spans="2:11" x14ac:dyDescent="0.2">
      <c r="B15" s="627" t="s">
        <v>866</v>
      </c>
      <c r="C15" s="628"/>
      <c r="D15" s="628"/>
      <c r="E15" s="628"/>
      <c r="F15" s="628"/>
      <c r="G15" s="628"/>
      <c r="H15" s="628"/>
      <c r="I15" s="628"/>
      <c r="J15" s="628"/>
    </row>
    <row r="16" spans="2:11" x14ac:dyDescent="0.2">
      <c r="B16" s="16" t="s">
        <v>395</v>
      </c>
      <c r="C16" s="425">
        <v>56133</v>
      </c>
      <c r="D16" s="426">
        <v>2429</v>
      </c>
      <c r="E16" s="427">
        <v>251262.179</v>
      </c>
      <c r="F16" s="428">
        <v>2613199.9330000002</v>
      </c>
      <c r="G16" s="429">
        <v>19498.493999999999</v>
      </c>
      <c r="H16" s="430">
        <v>1084.116</v>
      </c>
      <c r="I16" s="431">
        <v>20582.609</v>
      </c>
      <c r="J16" s="432">
        <v>366.675734416475</v>
      </c>
    </row>
    <row r="17" spans="2:10" x14ac:dyDescent="0.2">
      <c r="B17" s="16" t="s">
        <v>396</v>
      </c>
      <c r="C17" s="425">
        <v>81852</v>
      </c>
      <c r="D17" s="426">
        <v>3507</v>
      </c>
      <c r="E17" s="427">
        <v>269016.87800000003</v>
      </c>
      <c r="F17" s="428">
        <v>2335551.3339999998</v>
      </c>
      <c r="G17" s="429">
        <v>20151.665000000001</v>
      </c>
      <c r="H17" s="430">
        <v>986.56799999999998</v>
      </c>
      <c r="I17" s="431">
        <v>21138.233</v>
      </c>
      <c r="J17" s="432">
        <v>258.24943801006702</v>
      </c>
    </row>
    <row r="18" spans="2:10" x14ac:dyDescent="0.2">
      <c r="B18" s="16" t="s">
        <v>415</v>
      </c>
      <c r="C18" s="425">
        <v>7633</v>
      </c>
      <c r="D18" s="426">
        <v>397</v>
      </c>
      <c r="E18" s="427">
        <v>69728.604000000007</v>
      </c>
      <c r="F18" s="428">
        <v>598336.45200000005</v>
      </c>
      <c r="G18" s="429">
        <v>5440.0810000000001</v>
      </c>
      <c r="H18" s="430">
        <v>165.71100000000001</v>
      </c>
      <c r="I18" s="431">
        <v>5605.7910000000002</v>
      </c>
      <c r="J18" s="432">
        <v>734.41517096816494</v>
      </c>
    </row>
    <row r="19" spans="2:10" x14ac:dyDescent="0.2">
      <c r="B19" s="16" t="s">
        <v>401</v>
      </c>
      <c r="C19" s="425">
        <v>14903</v>
      </c>
      <c r="D19" s="426">
        <v>728</v>
      </c>
      <c r="E19" s="427">
        <v>81540.218999999997</v>
      </c>
      <c r="F19" s="428">
        <v>496382.27399999998</v>
      </c>
      <c r="G19" s="429">
        <v>6400.7129999999997</v>
      </c>
      <c r="H19" s="430">
        <v>167.42</v>
      </c>
      <c r="I19" s="431">
        <v>6568.1329999999998</v>
      </c>
      <c r="J19" s="432">
        <v>440.72555861235998</v>
      </c>
    </row>
    <row r="20" spans="2:10" x14ac:dyDescent="0.2">
      <c r="B20" s="16" t="s">
        <v>416</v>
      </c>
      <c r="C20" s="425">
        <v>33870</v>
      </c>
      <c r="D20" s="426">
        <v>1513</v>
      </c>
      <c r="E20" s="427">
        <v>119514.68700000001</v>
      </c>
      <c r="F20" s="428">
        <v>1310867.9140000001</v>
      </c>
      <c r="G20" s="429">
        <v>8908.2340000000004</v>
      </c>
      <c r="H20" s="430">
        <v>601.20500000000004</v>
      </c>
      <c r="I20" s="431">
        <v>9509.4390000000003</v>
      </c>
      <c r="J20" s="432">
        <v>280.76288751107199</v>
      </c>
    </row>
    <row r="21" spans="2:10" x14ac:dyDescent="0.2">
      <c r="B21" s="16" t="s">
        <v>417</v>
      </c>
      <c r="C21" s="425">
        <v>71328</v>
      </c>
      <c r="D21" s="426">
        <v>3504</v>
      </c>
      <c r="E21" s="427">
        <v>372832.326</v>
      </c>
      <c r="F21" s="428">
        <v>2681707.611</v>
      </c>
      <c r="G21" s="429">
        <v>28881.723999999998</v>
      </c>
      <c r="H21" s="430">
        <v>1112.73</v>
      </c>
      <c r="I21" s="431">
        <v>29994.454000000002</v>
      </c>
      <c r="J21" s="432">
        <v>420.51444033198698</v>
      </c>
    </row>
    <row r="22" spans="2:10" x14ac:dyDescent="0.2">
      <c r="B22" s="16" t="s">
        <v>418</v>
      </c>
      <c r="C22" s="425">
        <v>42141</v>
      </c>
      <c r="D22" s="426">
        <v>2006</v>
      </c>
      <c r="E22" s="427">
        <v>373952.62400000001</v>
      </c>
      <c r="F22" s="428">
        <v>1921911.483</v>
      </c>
      <c r="G22" s="429">
        <v>30293.8</v>
      </c>
      <c r="H22" s="430">
        <v>633.53099999999995</v>
      </c>
      <c r="I22" s="431">
        <v>30927.331999999999</v>
      </c>
      <c r="J22" s="432">
        <v>733.90123632566804</v>
      </c>
    </row>
    <row r="23" spans="2:10" x14ac:dyDescent="0.2">
      <c r="B23" s="112" t="s">
        <v>27</v>
      </c>
      <c r="C23" s="433">
        <v>307860</v>
      </c>
      <c r="D23" s="434">
        <v>14084</v>
      </c>
      <c r="E23" s="435">
        <v>1537847.517</v>
      </c>
      <c r="F23" s="436">
        <v>11957957.001</v>
      </c>
      <c r="G23" s="437">
        <v>119574.711</v>
      </c>
      <c r="H23" s="438">
        <v>4751.2809999999999</v>
      </c>
      <c r="I23" s="439">
        <v>124325.99099999999</v>
      </c>
      <c r="J23" s="440">
        <f>I23/C23*1000</f>
        <v>403.83937828883262</v>
      </c>
    </row>
    <row r="24" spans="2:10" x14ac:dyDescent="0.2">
      <c r="B24" s="16" t="s">
        <v>419</v>
      </c>
      <c r="C24" s="441">
        <v>292168</v>
      </c>
      <c r="D24" s="442">
        <v>15635</v>
      </c>
      <c r="E24" s="443">
        <v>1259420.5330000001</v>
      </c>
      <c r="F24" s="444">
        <v>14692991.983999999</v>
      </c>
      <c r="G24" s="445">
        <v>94334.523000000001</v>
      </c>
      <c r="H24" s="446">
        <v>5547.3919999999998</v>
      </c>
      <c r="I24" s="447">
        <v>99881.915999999997</v>
      </c>
      <c r="J24" s="448">
        <v>341.86466690397299</v>
      </c>
    </row>
    <row r="25" spans="2:10" s="557" customFormat="1" x14ac:dyDescent="0.2">
      <c r="B25" s="16"/>
      <c r="C25" s="556"/>
      <c r="D25" s="556"/>
      <c r="E25" s="556"/>
      <c r="F25" s="556"/>
      <c r="G25" s="556"/>
      <c r="H25" s="556"/>
      <c r="I25" s="556"/>
      <c r="J25" s="556"/>
    </row>
    <row r="26" spans="2:10" x14ac:dyDescent="0.2">
      <c r="B26" s="52" t="s">
        <v>453</v>
      </c>
      <c r="C26" s="449">
        <f>SUM(C14,C23,C24)</f>
        <v>694060</v>
      </c>
      <c r="D26" s="505">
        <f t="shared" ref="D26:I26" si="0">SUM(D14,D23,D24)</f>
        <v>37176</v>
      </c>
      <c r="E26" s="505">
        <f t="shared" si="0"/>
        <v>3740917.1430000002</v>
      </c>
      <c r="F26" s="505">
        <f t="shared" si="0"/>
        <v>43784708.632999994</v>
      </c>
      <c r="G26" s="505">
        <f t="shared" si="0"/>
        <v>287420.65299999999</v>
      </c>
      <c r="H26" s="505">
        <f t="shared" si="0"/>
        <v>18638.816999999999</v>
      </c>
      <c r="I26" s="505">
        <f t="shared" si="0"/>
        <v>306059.46799999999</v>
      </c>
      <c r="J26" s="505">
        <f>I26/C26*1000</f>
        <v>440.96975477624414</v>
      </c>
    </row>
    <row r="28" spans="2:10" x14ac:dyDescent="0.2">
      <c r="B28" s="630" t="s">
        <v>940</v>
      </c>
      <c r="C28" s="631"/>
      <c r="D28" s="631"/>
      <c r="E28" s="631"/>
      <c r="F28" s="631"/>
      <c r="G28" s="631"/>
      <c r="H28" s="631"/>
      <c r="I28" s="631"/>
      <c r="J28" s="631"/>
    </row>
    <row r="29" spans="2:10" s="603" customFormat="1" x14ac:dyDescent="0.2">
      <c r="B29" s="654" t="s">
        <v>939</v>
      </c>
      <c r="C29" s="654"/>
      <c r="D29" s="654"/>
      <c r="E29" s="654"/>
      <c r="F29" s="654"/>
      <c r="G29" s="654"/>
      <c r="H29" s="654"/>
      <c r="I29" s="654"/>
      <c r="J29" s="654"/>
    </row>
    <row r="30" spans="2:10" x14ac:dyDescent="0.2">
      <c r="B30" s="630" t="s">
        <v>865</v>
      </c>
      <c r="C30" s="631"/>
      <c r="D30" s="631"/>
      <c r="E30" s="631"/>
      <c r="F30" s="631"/>
      <c r="G30" s="631"/>
      <c r="H30" s="631"/>
      <c r="I30" s="631"/>
      <c r="J30" s="631"/>
    </row>
    <row r="31" spans="2:10" ht="21.6" customHeight="1" x14ac:dyDescent="0.2"/>
  </sheetData>
  <mergeCells count="10">
    <mergeCell ref="B5:B6"/>
    <mergeCell ref="C5:C6"/>
    <mergeCell ref="D5:D6"/>
    <mergeCell ref="E5:I5"/>
    <mergeCell ref="J5:J6"/>
    <mergeCell ref="B28:J28"/>
    <mergeCell ref="B7:J7"/>
    <mergeCell ref="B15:J15"/>
    <mergeCell ref="B30:J30"/>
    <mergeCell ref="B29:J29"/>
  </mergeCells>
  <pageMargins left="0.7" right="0.7" top="0.75" bottom="0.75" header="0.3" footer="0.3"/>
  <pageSetup paperSize="9" fitToHeight="0"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pageSetUpPr fitToPage="1"/>
  </sheetPr>
  <dimension ref="B1:N37"/>
  <sheetViews>
    <sheetView showGridLines="0" workbookViewId="0">
      <selection activeCell="B38" sqref="B38"/>
    </sheetView>
  </sheetViews>
  <sheetFormatPr baseColWidth="10" defaultRowHeight="12.75" x14ac:dyDescent="0.2"/>
  <cols>
    <col min="1" max="1" width="2.5703125" customWidth="1"/>
    <col min="2" max="2" width="31.7109375" customWidth="1"/>
    <col min="3" max="3" width="9.28515625" customWidth="1"/>
    <col min="4" max="4" width="12.85546875" customWidth="1"/>
    <col min="5" max="5" width="11.85546875" customWidth="1"/>
    <col min="6" max="7" width="12.85546875" customWidth="1"/>
    <col min="8" max="8" width="11.85546875" customWidth="1"/>
    <col min="9" max="9" width="12.7109375" customWidth="1"/>
    <col min="10" max="11" width="13.7109375" customWidth="1"/>
    <col min="12" max="13" width="14.7109375" customWidth="1"/>
  </cols>
  <sheetData>
    <row r="1" spans="2:13" ht="18" x14ac:dyDescent="0.25">
      <c r="B1" s="3" t="s">
        <v>783</v>
      </c>
    </row>
    <row r="2" spans="2:13" x14ac:dyDescent="0.2">
      <c r="B2" t="s">
        <v>11</v>
      </c>
    </row>
    <row r="5" spans="2:13" x14ac:dyDescent="0.2">
      <c r="B5" s="625" t="s">
        <v>420</v>
      </c>
      <c r="C5" s="626" t="s">
        <v>421</v>
      </c>
      <c r="D5" s="626" t="s">
        <v>421</v>
      </c>
      <c r="E5" s="626" t="s">
        <v>421</v>
      </c>
      <c r="F5" s="626" t="s">
        <v>421</v>
      </c>
      <c r="G5" s="626" t="s">
        <v>421</v>
      </c>
      <c r="H5" s="626" t="s">
        <v>421</v>
      </c>
      <c r="I5" s="626" t="s">
        <v>121</v>
      </c>
      <c r="J5" s="626" t="s">
        <v>121</v>
      </c>
      <c r="K5" s="626" t="s">
        <v>121</v>
      </c>
      <c r="L5" s="626" t="s">
        <v>121</v>
      </c>
      <c r="M5" s="626" t="s">
        <v>121</v>
      </c>
    </row>
    <row r="6" spans="2:13" x14ac:dyDescent="0.2">
      <c r="B6" s="625" t="s">
        <v>420</v>
      </c>
      <c r="C6" s="625" t="s">
        <v>27</v>
      </c>
      <c r="D6" s="626" t="s">
        <v>422</v>
      </c>
      <c r="E6" s="626" t="s">
        <v>422</v>
      </c>
      <c r="F6" s="626" t="s">
        <v>422</v>
      </c>
      <c r="G6" s="626" t="s">
        <v>422</v>
      </c>
      <c r="H6" s="626" t="s">
        <v>422</v>
      </c>
      <c r="I6" s="639" t="s">
        <v>29</v>
      </c>
      <c r="J6" s="639" t="s">
        <v>30</v>
      </c>
      <c r="K6" s="639" t="s">
        <v>31</v>
      </c>
      <c r="L6" s="639" t="s">
        <v>32</v>
      </c>
      <c r="M6" s="639" t="s">
        <v>122</v>
      </c>
    </row>
    <row r="7" spans="2:13" x14ac:dyDescent="0.2">
      <c r="B7" s="625" t="s">
        <v>420</v>
      </c>
      <c r="C7" s="625" t="s">
        <v>27</v>
      </c>
      <c r="D7" s="15" t="s">
        <v>238</v>
      </c>
      <c r="E7" s="15" t="s">
        <v>241</v>
      </c>
      <c r="F7" s="15" t="s">
        <v>423</v>
      </c>
      <c r="G7" s="15" t="s">
        <v>424</v>
      </c>
      <c r="H7" s="15" t="s">
        <v>425</v>
      </c>
      <c r="I7" s="639" t="s">
        <v>29</v>
      </c>
      <c r="J7" s="639" t="s">
        <v>30</v>
      </c>
      <c r="K7" s="639" t="s">
        <v>31</v>
      </c>
      <c r="L7" s="639" t="s">
        <v>32</v>
      </c>
      <c r="M7" s="639" t="s">
        <v>122</v>
      </c>
    </row>
    <row r="8" spans="2:13" x14ac:dyDescent="0.2">
      <c r="B8" s="629" t="s">
        <v>426</v>
      </c>
      <c r="C8" s="628"/>
      <c r="D8" s="628"/>
      <c r="E8" s="628"/>
      <c r="F8" s="628"/>
      <c r="G8" s="628"/>
      <c r="H8" s="628"/>
      <c r="I8" s="628"/>
      <c r="J8" s="628"/>
      <c r="K8" s="628"/>
      <c r="L8" s="628"/>
      <c r="M8" s="628"/>
    </row>
    <row r="9" spans="2:13" x14ac:dyDescent="0.2">
      <c r="B9" s="16" t="s">
        <v>395</v>
      </c>
      <c r="C9" s="450">
        <v>3968</v>
      </c>
      <c r="D9" s="451">
        <v>3157</v>
      </c>
      <c r="E9" s="452">
        <v>447</v>
      </c>
      <c r="F9" s="453">
        <v>233</v>
      </c>
      <c r="G9" s="454">
        <v>106</v>
      </c>
      <c r="H9" s="455">
        <v>25</v>
      </c>
      <c r="I9" s="456">
        <v>586658.71200000006</v>
      </c>
      <c r="J9" s="457">
        <v>5797369.818</v>
      </c>
      <c r="K9" s="458">
        <v>46155.375</v>
      </c>
      <c r="L9" s="459">
        <v>1735.009</v>
      </c>
      <c r="M9" s="460">
        <v>47890.389000000003</v>
      </c>
    </row>
    <row r="10" spans="2:13" x14ac:dyDescent="0.2">
      <c r="B10" s="16" t="s">
        <v>396</v>
      </c>
      <c r="C10" s="450">
        <v>7031</v>
      </c>
      <c r="D10" s="451">
        <v>6049</v>
      </c>
      <c r="E10" s="452">
        <v>573</v>
      </c>
      <c r="F10" s="453">
        <v>263</v>
      </c>
      <c r="G10" s="454">
        <v>121</v>
      </c>
      <c r="H10" s="455">
        <v>25</v>
      </c>
      <c r="I10" s="456">
        <v>900958.38800000004</v>
      </c>
      <c r="J10" s="457">
        <v>13993253.596000001</v>
      </c>
      <c r="K10" s="458">
        <v>69700.092000000004</v>
      </c>
      <c r="L10" s="459">
        <v>7788.6589999999997</v>
      </c>
      <c r="M10" s="460">
        <v>77488.759000000005</v>
      </c>
    </row>
    <row r="11" spans="2:13" x14ac:dyDescent="0.2">
      <c r="B11" s="16" t="s">
        <v>397</v>
      </c>
      <c r="C11" s="450">
        <v>3316</v>
      </c>
      <c r="D11" s="451">
        <v>2676</v>
      </c>
      <c r="E11" s="452">
        <v>360</v>
      </c>
      <c r="F11" s="453">
        <v>163</v>
      </c>
      <c r="G11" s="454">
        <v>92</v>
      </c>
      <c r="H11" s="455">
        <v>25</v>
      </c>
      <c r="I11" s="456">
        <v>318616.88299999997</v>
      </c>
      <c r="J11" s="457">
        <v>3052473.8620000002</v>
      </c>
      <c r="K11" s="458">
        <v>23773.644</v>
      </c>
      <c r="L11" s="459">
        <v>1177.395</v>
      </c>
      <c r="M11" s="460">
        <v>24951.038</v>
      </c>
    </row>
    <row r="12" spans="2:13" x14ac:dyDescent="0.2">
      <c r="B12" s="16" t="s">
        <v>398</v>
      </c>
      <c r="C12" s="450">
        <v>2172</v>
      </c>
      <c r="D12" s="451">
        <v>1574</v>
      </c>
      <c r="E12" s="452">
        <v>302</v>
      </c>
      <c r="F12" s="453">
        <v>179</v>
      </c>
      <c r="G12" s="454">
        <v>92</v>
      </c>
      <c r="H12" s="455">
        <v>25</v>
      </c>
      <c r="I12" s="456">
        <v>268933.79599999997</v>
      </c>
      <c r="J12" s="457">
        <v>2802634.6359999999</v>
      </c>
      <c r="K12" s="458">
        <v>20862.081999999999</v>
      </c>
      <c r="L12" s="459">
        <v>892.56100000000004</v>
      </c>
      <c r="M12" s="460">
        <v>21754.644</v>
      </c>
    </row>
    <row r="13" spans="2:13" x14ac:dyDescent="0.2">
      <c r="B13" s="16" t="s">
        <v>399</v>
      </c>
      <c r="C13" s="450">
        <v>1924</v>
      </c>
      <c r="D13" s="451">
        <v>1500</v>
      </c>
      <c r="E13" s="452">
        <v>220</v>
      </c>
      <c r="F13" s="453">
        <v>120</v>
      </c>
      <c r="G13" s="454">
        <v>60</v>
      </c>
      <c r="H13" s="455">
        <v>24</v>
      </c>
      <c r="I13" s="456">
        <v>138780.96</v>
      </c>
      <c r="J13" s="457">
        <v>1564168.6170000001</v>
      </c>
      <c r="K13" s="458">
        <v>10210.17</v>
      </c>
      <c r="L13" s="459">
        <v>823.60900000000004</v>
      </c>
      <c r="M13" s="460">
        <v>11033.769</v>
      </c>
    </row>
    <row r="14" spans="2:13" x14ac:dyDescent="0.2">
      <c r="B14" s="16" t="s">
        <v>400</v>
      </c>
      <c r="C14" s="450">
        <v>1401</v>
      </c>
      <c r="D14" s="451">
        <v>1115</v>
      </c>
      <c r="E14" s="452">
        <v>148</v>
      </c>
      <c r="F14" s="453">
        <v>60</v>
      </c>
      <c r="G14" s="454">
        <v>54</v>
      </c>
      <c r="H14" s="455">
        <v>24</v>
      </c>
      <c r="I14" s="456">
        <v>149828.89000000001</v>
      </c>
      <c r="J14" s="457">
        <v>2079586.6140000001</v>
      </c>
      <c r="K14" s="458">
        <v>11385.012000000001</v>
      </c>
      <c r="L14" s="459">
        <v>551.25300000000004</v>
      </c>
      <c r="M14" s="460">
        <v>11936.266</v>
      </c>
    </row>
    <row r="15" spans="2:13" x14ac:dyDescent="0.2">
      <c r="B15" s="16" t="s">
        <v>401</v>
      </c>
      <c r="C15" s="450">
        <v>3366</v>
      </c>
      <c r="D15" s="451">
        <v>2620</v>
      </c>
      <c r="E15" s="452">
        <v>416</v>
      </c>
      <c r="F15" s="453">
        <v>211</v>
      </c>
      <c r="G15" s="454">
        <v>94</v>
      </c>
      <c r="H15" s="455">
        <v>25</v>
      </c>
      <c r="I15" s="456">
        <v>347498.69799999997</v>
      </c>
      <c r="J15" s="457">
        <v>4002286.0989999999</v>
      </c>
      <c r="K15" s="458">
        <v>26100.699000000001</v>
      </c>
      <c r="L15" s="459">
        <v>1641.508</v>
      </c>
      <c r="M15" s="460">
        <v>27742.213</v>
      </c>
    </row>
    <row r="16" spans="2:13" x14ac:dyDescent="0.2">
      <c r="B16" s="16" t="s">
        <v>402</v>
      </c>
      <c r="C16" s="450">
        <v>1603</v>
      </c>
      <c r="D16" s="451">
        <v>1349</v>
      </c>
      <c r="E16" s="452">
        <v>146</v>
      </c>
      <c r="F16" s="453">
        <v>53</v>
      </c>
      <c r="G16" s="454">
        <v>31</v>
      </c>
      <c r="H16" s="455">
        <v>24</v>
      </c>
      <c r="I16" s="456">
        <v>155588.264</v>
      </c>
      <c r="J16" s="457">
        <v>1268200.8999999999</v>
      </c>
      <c r="K16" s="458">
        <v>11405.755999999999</v>
      </c>
      <c r="L16" s="459">
        <v>430.33</v>
      </c>
      <c r="M16" s="460">
        <v>11836.087</v>
      </c>
    </row>
    <row r="17" spans="2:14" x14ac:dyDescent="0.2">
      <c r="B17" s="16" t="s">
        <v>403</v>
      </c>
      <c r="C17" s="450">
        <v>2008</v>
      </c>
      <c r="D17" s="451">
        <v>1769</v>
      </c>
      <c r="E17" s="452">
        <v>120</v>
      </c>
      <c r="F17" s="453">
        <v>42</v>
      </c>
      <c r="G17" s="454">
        <v>52</v>
      </c>
      <c r="H17" s="455">
        <v>25</v>
      </c>
      <c r="I17" s="456">
        <v>419772.53100000002</v>
      </c>
      <c r="J17" s="457">
        <v>2538830.182</v>
      </c>
      <c r="K17" s="458">
        <v>33962.911</v>
      </c>
      <c r="L17" s="459">
        <v>705.16399999999999</v>
      </c>
      <c r="M17" s="460">
        <v>34668.078999999998</v>
      </c>
    </row>
    <row r="18" spans="2:14" x14ac:dyDescent="0.2">
      <c r="B18" s="16" t="s">
        <v>404</v>
      </c>
      <c r="C18" s="450">
        <v>3439</v>
      </c>
      <c r="D18" s="451">
        <v>2901</v>
      </c>
      <c r="E18" s="452">
        <v>277</v>
      </c>
      <c r="F18" s="453">
        <v>144</v>
      </c>
      <c r="G18" s="454">
        <v>92</v>
      </c>
      <c r="H18" s="455">
        <v>25</v>
      </c>
      <c r="I18" s="456">
        <v>319481.66200000001</v>
      </c>
      <c r="J18" s="457">
        <v>4236910.318</v>
      </c>
      <c r="K18" s="458">
        <v>23829.502</v>
      </c>
      <c r="L18" s="459">
        <v>1918.8040000000001</v>
      </c>
      <c r="M18" s="460">
        <v>25748.295999999998</v>
      </c>
    </row>
    <row r="19" spans="2:14" x14ac:dyDescent="0.2">
      <c r="B19" s="16" t="s">
        <v>405</v>
      </c>
      <c r="C19" s="450">
        <v>1562</v>
      </c>
      <c r="D19" s="451">
        <v>1241</v>
      </c>
      <c r="E19" s="452">
        <v>171</v>
      </c>
      <c r="F19" s="453">
        <v>88</v>
      </c>
      <c r="G19" s="454">
        <v>39</v>
      </c>
      <c r="H19" s="455">
        <v>23</v>
      </c>
      <c r="I19" s="456">
        <v>134798.35399999999</v>
      </c>
      <c r="J19" s="457">
        <v>2448993.9929999998</v>
      </c>
      <c r="K19" s="458">
        <v>10035.331</v>
      </c>
      <c r="L19" s="459">
        <v>974.51</v>
      </c>
      <c r="M19" s="460">
        <v>11009.849</v>
      </c>
      <c r="N19" s="595"/>
    </row>
    <row r="20" spans="2:14" x14ac:dyDescent="0.2">
      <c r="B20" s="627" t="s">
        <v>868</v>
      </c>
      <c r="C20" s="628"/>
      <c r="D20" s="628"/>
      <c r="E20" s="628"/>
      <c r="F20" s="628"/>
      <c r="G20" s="628"/>
      <c r="H20" s="628"/>
      <c r="I20" s="628"/>
      <c r="J20" s="628"/>
      <c r="K20" s="628"/>
      <c r="L20" s="628"/>
      <c r="M20" s="628"/>
    </row>
    <row r="21" spans="2:14" x14ac:dyDescent="0.2">
      <c r="B21" s="16" t="s">
        <v>427</v>
      </c>
      <c r="C21" s="461">
        <v>6927</v>
      </c>
      <c r="D21" s="462">
        <v>5944</v>
      </c>
      <c r="E21" s="463">
        <v>573</v>
      </c>
      <c r="F21" s="464">
        <v>269</v>
      </c>
      <c r="G21" s="465">
        <v>112</v>
      </c>
      <c r="H21" s="466">
        <v>29</v>
      </c>
      <c r="I21" s="467">
        <v>896763.87800000003</v>
      </c>
      <c r="J21" s="468">
        <v>13947764.955</v>
      </c>
      <c r="K21" s="469">
        <v>69431.97</v>
      </c>
      <c r="L21" s="470">
        <v>7759.8149999999996</v>
      </c>
      <c r="M21" s="471">
        <v>77191.793000000005</v>
      </c>
    </row>
    <row r="22" spans="2:14" x14ac:dyDescent="0.2">
      <c r="B22" s="16" t="s">
        <v>428</v>
      </c>
      <c r="C22" s="461">
        <v>4077</v>
      </c>
      <c r="D22" s="462">
        <v>3252</v>
      </c>
      <c r="E22" s="463">
        <v>467</v>
      </c>
      <c r="F22" s="464">
        <v>225</v>
      </c>
      <c r="G22" s="465">
        <v>104</v>
      </c>
      <c r="H22" s="466">
        <v>29</v>
      </c>
      <c r="I22" s="467">
        <v>590378.61600000004</v>
      </c>
      <c r="J22" s="468">
        <v>5941328.4550000001</v>
      </c>
      <c r="K22" s="469">
        <v>46347.428999999996</v>
      </c>
      <c r="L22" s="470">
        <v>1779.71</v>
      </c>
      <c r="M22" s="471">
        <v>48127.144999999997</v>
      </c>
    </row>
    <row r="23" spans="2:14" x14ac:dyDescent="0.2">
      <c r="B23" s="16" t="s">
        <v>429</v>
      </c>
      <c r="C23" s="461">
        <v>1857</v>
      </c>
      <c r="D23" s="462">
        <v>1497</v>
      </c>
      <c r="E23" s="463">
        <v>180</v>
      </c>
      <c r="F23" s="464">
        <v>95</v>
      </c>
      <c r="G23" s="465">
        <v>57</v>
      </c>
      <c r="H23" s="466">
        <v>28</v>
      </c>
      <c r="I23" s="467">
        <v>140871.962</v>
      </c>
      <c r="J23" s="468">
        <v>1355850.6059999999</v>
      </c>
      <c r="K23" s="469">
        <v>10369.790000000001</v>
      </c>
      <c r="L23" s="470">
        <v>667.93</v>
      </c>
      <c r="M23" s="471">
        <v>11037.717000000001</v>
      </c>
    </row>
    <row r="24" spans="2:14" x14ac:dyDescent="0.2">
      <c r="B24" s="16" t="s">
        <v>430</v>
      </c>
      <c r="C24" s="461">
        <v>3052</v>
      </c>
      <c r="D24" s="462">
        <v>2581</v>
      </c>
      <c r="E24" s="463">
        <v>228</v>
      </c>
      <c r="F24" s="464">
        <v>127</v>
      </c>
      <c r="G24" s="465">
        <v>87</v>
      </c>
      <c r="H24" s="466">
        <v>29</v>
      </c>
      <c r="I24" s="467">
        <v>287337.66499999998</v>
      </c>
      <c r="J24" s="468">
        <v>3862386.602</v>
      </c>
      <c r="K24" s="469">
        <v>21543.153999999999</v>
      </c>
      <c r="L24" s="470">
        <v>1805.163</v>
      </c>
      <c r="M24" s="471">
        <v>23348.307000000001</v>
      </c>
    </row>
    <row r="25" spans="2:14" x14ac:dyDescent="0.2">
      <c r="B25" s="16" t="s">
        <v>431</v>
      </c>
      <c r="C25" s="461">
        <v>3336</v>
      </c>
      <c r="D25" s="462">
        <v>3013</v>
      </c>
      <c r="E25" s="463">
        <v>142</v>
      </c>
      <c r="F25" s="464">
        <v>80</v>
      </c>
      <c r="G25" s="465">
        <v>73</v>
      </c>
      <c r="H25" s="466">
        <v>28</v>
      </c>
      <c r="I25" s="467">
        <v>571744.57200000004</v>
      </c>
      <c r="J25" s="468">
        <v>4636895.4249999998</v>
      </c>
      <c r="K25" s="469">
        <v>45489.451000000001</v>
      </c>
      <c r="L25" s="470">
        <v>1271.375</v>
      </c>
      <c r="M25" s="471">
        <v>46760.83</v>
      </c>
    </row>
    <row r="26" spans="2:14" x14ac:dyDescent="0.2">
      <c r="B26" s="16" t="s">
        <v>432</v>
      </c>
      <c r="C26" s="461">
        <v>3299</v>
      </c>
      <c r="D26" s="462">
        <v>2585</v>
      </c>
      <c r="E26" s="463">
        <v>402</v>
      </c>
      <c r="F26" s="464">
        <v>201</v>
      </c>
      <c r="G26" s="465">
        <v>84</v>
      </c>
      <c r="H26" s="466">
        <v>27</v>
      </c>
      <c r="I26" s="467">
        <v>314968.00300000003</v>
      </c>
      <c r="J26" s="468">
        <v>3981799.8509999998</v>
      </c>
      <c r="K26" s="469">
        <v>23567.442999999999</v>
      </c>
      <c r="L26" s="470">
        <v>1787.5930000000001</v>
      </c>
      <c r="M26" s="471">
        <v>25355.039000000001</v>
      </c>
    </row>
    <row r="27" spans="2:14" x14ac:dyDescent="0.2">
      <c r="B27" s="16" t="s">
        <v>433</v>
      </c>
      <c r="C27" s="461">
        <v>2123</v>
      </c>
      <c r="D27" s="462">
        <v>1582</v>
      </c>
      <c r="E27" s="463">
        <v>277</v>
      </c>
      <c r="F27" s="464">
        <v>164</v>
      </c>
      <c r="G27" s="465">
        <v>71</v>
      </c>
      <c r="H27" s="466">
        <v>29</v>
      </c>
      <c r="I27" s="467">
        <v>226526.95600000001</v>
      </c>
      <c r="J27" s="468">
        <v>2095918.6839999999</v>
      </c>
      <c r="K27" s="469">
        <v>16993.687999999998</v>
      </c>
      <c r="L27" s="470">
        <v>657.053</v>
      </c>
      <c r="M27" s="471">
        <v>17650.741000000002</v>
      </c>
    </row>
    <row r="28" spans="2:14" x14ac:dyDescent="0.2">
      <c r="B28" s="16" t="s">
        <v>434</v>
      </c>
      <c r="C28" s="461">
        <v>1502</v>
      </c>
      <c r="D28" s="462">
        <v>1270</v>
      </c>
      <c r="E28" s="463">
        <v>128</v>
      </c>
      <c r="F28" s="464">
        <v>52</v>
      </c>
      <c r="G28" s="465">
        <v>25</v>
      </c>
      <c r="H28" s="466">
        <v>27</v>
      </c>
      <c r="I28" s="467">
        <v>150355.09099999999</v>
      </c>
      <c r="J28" s="468">
        <v>1195575.6680000001</v>
      </c>
      <c r="K28" s="469">
        <v>11041.473</v>
      </c>
      <c r="L28" s="470">
        <v>395.92099999999999</v>
      </c>
      <c r="M28" s="471">
        <v>11437.395</v>
      </c>
    </row>
    <row r="29" spans="2:14" x14ac:dyDescent="0.2">
      <c r="B29" s="16" t="s">
        <v>435</v>
      </c>
      <c r="C29" s="461">
        <v>652</v>
      </c>
      <c r="D29" s="462">
        <v>495</v>
      </c>
      <c r="E29" s="463">
        <v>91</v>
      </c>
      <c r="F29" s="464">
        <v>33</v>
      </c>
      <c r="G29" s="465">
        <v>16</v>
      </c>
      <c r="H29" s="466">
        <v>17</v>
      </c>
      <c r="I29" s="467">
        <v>51558.860999999997</v>
      </c>
      <c r="J29" s="468">
        <v>457746.48800000001</v>
      </c>
      <c r="K29" s="469">
        <v>3751.4760000000001</v>
      </c>
      <c r="L29" s="470">
        <v>157.27799999999999</v>
      </c>
      <c r="M29" s="471">
        <v>3908.7530000000002</v>
      </c>
    </row>
    <row r="30" spans="2:14" x14ac:dyDescent="0.2">
      <c r="B30" s="16" t="s">
        <v>436</v>
      </c>
      <c r="C30" s="461">
        <v>1276</v>
      </c>
      <c r="D30" s="462">
        <v>962</v>
      </c>
      <c r="E30" s="463">
        <v>153</v>
      </c>
      <c r="F30" s="464">
        <v>80</v>
      </c>
      <c r="G30" s="465">
        <v>53</v>
      </c>
      <c r="H30" s="466">
        <v>28</v>
      </c>
      <c r="I30" s="467">
        <v>103475.145</v>
      </c>
      <c r="J30" s="468">
        <v>1024047.035</v>
      </c>
      <c r="K30" s="469">
        <v>7742.8630000000003</v>
      </c>
      <c r="L30" s="470">
        <v>491.35</v>
      </c>
      <c r="M30" s="471">
        <v>8234.2080000000005</v>
      </c>
    </row>
    <row r="31" spans="2:14" x14ac:dyDescent="0.2">
      <c r="B31" s="16" t="s">
        <v>437</v>
      </c>
      <c r="C31" s="461">
        <v>1571</v>
      </c>
      <c r="D31" s="462">
        <v>1249</v>
      </c>
      <c r="E31" s="463">
        <v>175</v>
      </c>
      <c r="F31" s="464">
        <v>90</v>
      </c>
      <c r="G31" s="465">
        <v>31</v>
      </c>
      <c r="H31" s="466">
        <v>26</v>
      </c>
      <c r="I31" s="467">
        <v>134890.81299999999</v>
      </c>
      <c r="J31" s="468">
        <v>2452923.9909999999</v>
      </c>
      <c r="K31" s="469">
        <v>10041.853999999999</v>
      </c>
      <c r="L31" s="470">
        <v>977.63400000000001</v>
      </c>
      <c r="M31" s="471">
        <v>11019.495999999999</v>
      </c>
    </row>
    <row r="32" spans="2:14" x14ac:dyDescent="0.2">
      <c r="B32" s="16" t="s">
        <v>438</v>
      </c>
      <c r="C32" s="461">
        <v>2142</v>
      </c>
      <c r="D32" s="462">
        <v>1552</v>
      </c>
      <c r="E32" s="463">
        <v>298</v>
      </c>
      <c r="F32" s="464">
        <v>179</v>
      </c>
      <c r="G32" s="465">
        <v>85</v>
      </c>
      <c r="H32" s="466">
        <v>28</v>
      </c>
      <c r="I32" s="467">
        <v>272045.57799999998</v>
      </c>
      <c r="J32" s="468">
        <v>2832470.858</v>
      </c>
      <c r="K32" s="469">
        <v>21099.964</v>
      </c>
      <c r="L32" s="470">
        <v>887.97500000000002</v>
      </c>
      <c r="M32" s="471">
        <v>21987.940999999999</v>
      </c>
    </row>
    <row r="33" spans="2:13" x14ac:dyDescent="0.2">
      <c r="B33" s="629" t="s">
        <v>27</v>
      </c>
      <c r="C33" s="628"/>
      <c r="D33" s="628"/>
      <c r="E33" s="628"/>
      <c r="F33" s="628"/>
      <c r="G33" s="628"/>
      <c r="H33" s="628"/>
      <c r="I33" s="628"/>
      <c r="J33" s="628"/>
      <c r="K33" s="628"/>
      <c r="L33" s="628"/>
      <c r="M33" s="628"/>
    </row>
    <row r="34" spans="2:13" ht="14.25" x14ac:dyDescent="0.2">
      <c r="B34" s="611" t="s">
        <v>867</v>
      </c>
      <c r="C34" s="472">
        <v>28181</v>
      </c>
      <c r="D34" s="473">
        <v>24665</v>
      </c>
      <c r="E34" s="474">
        <v>2229</v>
      </c>
      <c r="F34" s="475">
        <v>807</v>
      </c>
      <c r="G34" s="476">
        <v>367</v>
      </c>
      <c r="H34" s="477">
        <v>113</v>
      </c>
      <c r="I34" s="478">
        <v>3740917.1439999999</v>
      </c>
      <c r="J34" s="479">
        <v>43784708.633000001</v>
      </c>
      <c r="K34" s="480">
        <v>287420.59299999999</v>
      </c>
      <c r="L34" s="481">
        <v>18638.812000000002</v>
      </c>
      <c r="M34" s="482">
        <v>306059.40700000001</v>
      </c>
    </row>
    <row r="36" spans="2:13" x14ac:dyDescent="0.2">
      <c r="B36" s="630" t="s">
        <v>869</v>
      </c>
      <c r="C36" s="631"/>
      <c r="D36" s="631"/>
      <c r="E36" s="631"/>
      <c r="F36" s="631"/>
      <c r="G36" s="631"/>
      <c r="H36" s="631"/>
      <c r="I36" s="631"/>
      <c r="J36" s="631"/>
      <c r="K36" s="631"/>
      <c r="L36" s="631"/>
      <c r="M36" s="631"/>
    </row>
    <row r="37" spans="2:13" x14ac:dyDescent="0.2">
      <c r="B37" s="630" t="s">
        <v>870</v>
      </c>
      <c r="C37" s="631"/>
      <c r="D37" s="631"/>
      <c r="E37" s="631"/>
      <c r="F37" s="631"/>
      <c r="G37" s="631"/>
      <c r="H37" s="631"/>
      <c r="I37" s="631"/>
      <c r="J37" s="631"/>
      <c r="K37" s="631"/>
      <c r="L37" s="631"/>
      <c r="M37" s="631"/>
    </row>
  </sheetData>
  <mergeCells count="15">
    <mergeCell ref="B5:B7"/>
    <mergeCell ref="C5:H5"/>
    <mergeCell ref="I5:M5"/>
    <mergeCell ref="C6:C7"/>
    <mergeCell ref="D6:H6"/>
    <mergeCell ref="I6:I7"/>
    <mergeCell ref="J6:J7"/>
    <mergeCell ref="K6:K7"/>
    <mergeCell ref="L6:L7"/>
    <mergeCell ref="M6:M7"/>
    <mergeCell ref="B36:M36"/>
    <mergeCell ref="B8:M8"/>
    <mergeCell ref="B20:M20"/>
    <mergeCell ref="B33:M33"/>
    <mergeCell ref="B37:M37"/>
  </mergeCells>
  <pageMargins left="0.7" right="0.7" top="0.75" bottom="0.75" header="0.3" footer="0.3"/>
  <pageSetup paperSize="9" scale="76" fitToHeight="0"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B1:N15"/>
  <sheetViews>
    <sheetView showGridLines="0" workbookViewId="0">
      <selection activeCell="M5" sqref="M5"/>
    </sheetView>
  </sheetViews>
  <sheetFormatPr baseColWidth="10" defaultRowHeight="12.75" x14ac:dyDescent="0.2"/>
  <cols>
    <col min="1" max="1" width="2.5703125" customWidth="1"/>
    <col min="2" max="2" width="14.7109375" customWidth="1"/>
    <col min="3" max="3" width="8.5703125" customWidth="1"/>
    <col min="4" max="4" width="13.140625" customWidth="1"/>
    <col min="5" max="5" width="12" customWidth="1"/>
    <col min="6" max="6" width="13.140625" customWidth="1"/>
    <col min="7" max="7" width="12.7109375" customWidth="1"/>
    <col min="8" max="14" width="13.140625" customWidth="1"/>
  </cols>
  <sheetData>
    <row r="1" spans="2:14" ht="18" x14ac:dyDescent="0.25">
      <c r="B1" s="594" t="s">
        <v>833</v>
      </c>
    </row>
    <row r="4" spans="2:14" x14ac:dyDescent="0.2">
      <c r="B4" s="625" t="s">
        <v>439</v>
      </c>
      <c r="C4" s="626" t="s">
        <v>20</v>
      </c>
      <c r="D4" s="626" t="s">
        <v>20</v>
      </c>
      <c r="E4" s="626" t="s">
        <v>29</v>
      </c>
      <c r="F4" s="626" t="s">
        <v>29</v>
      </c>
      <c r="G4" s="626" t="s">
        <v>30</v>
      </c>
      <c r="H4" s="626" t="s">
        <v>30</v>
      </c>
      <c r="I4" s="626" t="s">
        <v>31</v>
      </c>
      <c r="J4" s="626" t="s">
        <v>31</v>
      </c>
      <c r="K4" s="626" t="s">
        <v>32</v>
      </c>
      <c r="L4" s="626" t="s">
        <v>32</v>
      </c>
      <c r="M4" s="626" t="s">
        <v>304</v>
      </c>
      <c r="N4" s="626" t="s">
        <v>304</v>
      </c>
    </row>
    <row r="5" spans="2:14" x14ac:dyDescent="0.2">
      <c r="B5" s="625" t="s">
        <v>439</v>
      </c>
      <c r="C5" s="15" t="s">
        <v>63</v>
      </c>
      <c r="D5" s="15" t="s">
        <v>34</v>
      </c>
      <c r="E5" s="15" t="s">
        <v>835</v>
      </c>
      <c r="F5" s="15" t="s">
        <v>34</v>
      </c>
      <c r="G5" s="15" t="s">
        <v>835</v>
      </c>
      <c r="H5" s="15" t="s">
        <v>34</v>
      </c>
      <c r="I5" s="572" t="s">
        <v>835</v>
      </c>
      <c r="J5" s="15" t="s">
        <v>34</v>
      </c>
      <c r="K5" s="572" t="s">
        <v>835</v>
      </c>
      <c r="L5" s="15" t="s">
        <v>34</v>
      </c>
      <c r="M5" s="572" t="s">
        <v>835</v>
      </c>
      <c r="N5" s="15" t="s">
        <v>34</v>
      </c>
    </row>
    <row r="6" spans="2:14" x14ac:dyDescent="0.2">
      <c r="B6" s="16" t="s">
        <v>123</v>
      </c>
      <c r="C6" s="483">
        <v>3427</v>
      </c>
      <c r="D6" s="484" t="s">
        <v>440</v>
      </c>
      <c r="E6" s="485">
        <v>1930.8530000000001</v>
      </c>
      <c r="F6" s="486" t="s">
        <v>331</v>
      </c>
      <c r="G6" s="487">
        <v>61575.266000000003</v>
      </c>
      <c r="H6" s="488" t="s">
        <v>199</v>
      </c>
      <c r="I6" s="489">
        <v>0</v>
      </c>
      <c r="J6" s="490" t="s">
        <v>169</v>
      </c>
      <c r="K6" s="491">
        <v>0</v>
      </c>
      <c r="L6" s="492" t="s">
        <v>169</v>
      </c>
      <c r="M6" s="493">
        <v>0</v>
      </c>
      <c r="N6" s="494" t="s">
        <v>169</v>
      </c>
    </row>
    <row r="7" spans="2:14" x14ac:dyDescent="0.2">
      <c r="B7" s="16" t="s">
        <v>306</v>
      </c>
      <c r="C7" s="483">
        <v>392</v>
      </c>
      <c r="D7" s="484" t="s">
        <v>441</v>
      </c>
      <c r="E7" s="485">
        <v>563.80600000000004</v>
      </c>
      <c r="F7" s="486" t="s">
        <v>141</v>
      </c>
      <c r="G7" s="487">
        <v>23906.615000000002</v>
      </c>
      <c r="H7" s="488" t="s">
        <v>141</v>
      </c>
      <c r="I7" s="489">
        <v>8.4</v>
      </c>
      <c r="J7" s="490" t="s">
        <v>169</v>
      </c>
      <c r="K7" s="491">
        <v>3483.65</v>
      </c>
      <c r="L7" s="492" t="s">
        <v>173</v>
      </c>
      <c r="M7" s="493">
        <v>3492.05</v>
      </c>
      <c r="N7" s="494" t="s">
        <v>327</v>
      </c>
    </row>
    <row r="8" spans="2:14" x14ac:dyDescent="0.2">
      <c r="B8" s="16" t="s">
        <v>442</v>
      </c>
      <c r="C8" s="483">
        <v>281</v>
      </c>
      <c r="D8" s="484" t="s">
        <v>188</v>
      </c>
      <c r="E8" s="485">
        <v>454.86200000000002</v>
      </c>
      <c r="F8" s="486" t="s">
        <v>161</v>
      </c>
      <c r="G8" s="487">
        <v>26089.446</v>
      </c>
      <c r="H8" s="488" t="s">
        <v>139</v>
      </c>
      <c r="I8" s="489">
        <v>0</v>
      </c>
      <c r="J8" s="490" t="s">
        <v>169</v>
      </c>
      <c r="K8" s="491">
        <v>9183.0499999999993</v>
      </c>
      <c r="L8" s="492" t="s">
        <v>170</v>
      </c>
      <c r="M8" s="493">
        <v>9183.0499999999993</v>
      </c>
      <c r="N8" s="494" t="s">
        <v>173</v>
      </c>
    </row>
    <row r="9" spans="2:14" x14ac:dyDescent="0.2">
      <c r="B9" s="16" t="s">
        <v>443</v>
      </c>
      <c r="C9" s="483">
        <v>205</v>
      </c>
      <c r="D9" s="484" t="s">
        <v>331</v>
      </c>
      <c r="E9" s="485">
        <v>375.23399999999998</v>
      </c>
      <c r="F9" s="486" t="s">
        <v>57</v>
      </c>
      <c r="G9" s="487">
        <v>29526.493999999999</v>
      </c>
      <c r="H9" s="488" t="s">
        <v>137</v>
      </c>
      <c r="I9" s="489">
        <v>40.5</v>
      </c>
      <c r="J9" s="490" t="s">
        <v>169</v>
      </c>
      <c r="K9" s="491">
        <v>14636.15</v>
      </c>
      <c r="L9" s="492" t="s">
        <v>309</v>
      </c>
      <c r="M9" s="493">
        <v>14676.65</v>
      </c>
      <c r="N9" s="494" t="s">
        <v>174</v>
      </c>
    </row>
    <row r="10" spans="2:14" x14ac:dyDescent="0.2">
      <c r="B10" s="16" t="s">
        <v>313</v>
      </c>
      <c r="C10" s="483">
        <v>294</v>
      </c>
      <c r="D10" s="484" t="s">
        <v>444</v>
      </c>
      <c r="E10" s="485">
        <v>939.42</v>
      </c>
      <c r="F10" s="486" t="s">
        <v>135</v>
      </c>
      <c r="G10" s="487">
        <v>92921.448000000004</v>
      </c>
      <c r="H10" s="488" t="s">
        <v>324</v>
      </c>
      <c r="I10" s="489">
        <v>3563.15</v>
      </c>
      <c r="J10" s="490" t="s">
        <v>171</v>
      </c>
      <c r="K10" s="491">
        <v>58997.85</v>
      </c>
      <c r="L10" s="492" t="s">
        <v>445</v>
      </c>
      <c r="M10" s="493">
        <v>62561</v>
      </c>
      <c r="N10" s="494" t="s">
        <v>152</v>
      </c>
    </row>
    <row r="11" spans="2:14" x14ac:dyDescent="0.2">
      <c r="B11" s="16" t="s">
        <v>318</v>
      </c>
      <c r="C11" s="483">
        <v>50</v>
      </c>
      <c r="D11" s="484" t="s">
        <v>309</v>
      </c>
      <c r="E11" s="485">
        <v>557.05399999999997</v>
      </c>
      <c r="F11" s="486" t="s">
        <v>55</v>
      </c>
      <c r="G11" s="487">
        <v>35151.563999999998</v>
      </c>
      <c r="H11" s="488" t="s">
        <v>131</v>
      </c>
      <c r="I11" s="489">
        <v>10850.2</v>
      </c>
      <c r="J11" s="490" t="s">
        <v>184</v>
      </c>
      <c r="K11" s="491">
        <v>24599.85</v>
      </c>
      <c r="L11" s="492" t="s">
        <v>131</v>
      </c>
      <c r="M11" s="493">
        <v>35450.050000000003</v>
      </c>
      <c r="N11" s="494" t="s">
        <v>161</v>
      </c>
    </row>
    <row r="12" spans="2:14" x14ac:dyDescent="0.2">
      <c r="B12" s="16" t="s">
        <v>321</v>
      </c>
      <c r="C12" s="483">
        <v>58</v>
      </c>
      <c r="D12" s="484" t="s">
        <v>55</v>
      </c>
      <c r="E12" s="485">
        <v>1521.6949999999999</v>
      </c>
      <c r="F12" s="486" t="s">
        <v>199</v>
      </c>
      <c r="G12" s="487">
        <v>76859.073999999993</v>
      </c>
      <c r="H12" s="488" t="s">
        <v>389</v>
      </c>
      <c r="I12" s="489">
        <v>50524.65</v>
      </c>
      <c r="J12" s="490" t="s">
        <v>446</v>
      </c>
      <c r="K12" s="491">
        <v>55837.8</v>
      </c>
      <c r="L12" s="492" t="s">
        <v>164</v>
      </c>
      <c r="M12" s="493">
        <v>106362.45</v>
      </c>
      <c r="N12" s="494" t="s">
        <v>227</v>
      </c>
    </row>
    <row r="13" spans="2:14" x14ac:dyDescent="0.2">
      <c r="B13" s="16" t="s">
        <v>323</v>
      </c>
      <c r="C13" s="483">
        <v>10</v>
      </c>
      <c r="D13" s="484" t="s">
        <v>171</v>
      </c>
      <c r="E13" s="485">
        <v>925.68700000000001</v>
      </c>
      <c r="F13" s="486" t="s">
        <v>135</v>
      </c>
      <c r="G13" s="487">
        <v>44310.455000000002</v>
      </c>
      <c r="H13" s="488" t="s">
        <v>129</v>
      </c>
      <c r="I13" s="489">
        <v>45941.25</v>
      </c>
      <c r="J13" s="490" t="s">
        <v>146</v>
      </c>
      <c r="K13" s="491">
        <v>32857.800000000003</v>
      </c>
      <c r="L13" s="492" t="s">
        <v>197</v>
      </c>
      <c r="M13" s="493">
        <v>78799.05</v>
      </c>
      <c r="N13" s="494" t="s">
        <v>446</v>
      </c>
    </row>
    <row r="14" spans="2:14" x14ac:dyDescent="0.2">
      <c r="B14" s="16" t="s">
        <v>326</v>
      </c>
      <c r="C14" s="483">
        <v>36</v>
      </c>
      <c r="D14" s="484" t="s">
        <v>57</v>
      </c>
      <c r="E14" s="485">
        <v>37910.103999999999</v>
      </c>
      <c r="F14" s="486" t="s">
        <v>447</v>
      </c>
      <c r="G14" s="487">
        <v>1441151.2490000001</v>
      </c>
      <c r="H14" s="488" t="s">
        <v>448</v>
      </c>
      <c r="I14" s="489">
        <v>2238606.2000000002</v>
      </c>
      <c r="J14" s="490" t="s">
        <v>449</v>
      </c>
      <c r="K14" s="491">
        <v>1079513.3500000001</v>
      </c>
      <c r="L14" s="492" t="s">
        <v>450</v>
      </c>
      <c r="M14" s="493">
        <v>3318119.55</v>
      </c>
      <c r="N14" s="494" t="s">
        <v>451</v>
      </c>
    </row>
    <row r="15" spans="2:14" x14ac:dyDescent="0.2">
      <c r="B15" s="52" t="s">
        <v>27</v>
      </c>
      <c r="C15" s="495">
        <v>4753</v>
      </c>
      <c r="D15" s="496" t="s">
        <v>59</v>
      </c>
      <c r="E15" s="497">
        <v>45178.714</v>
      </c>
      <c r="F15" s="498" t="s">
        <v>59</v>
      </c>
      <c r="G15" s="499">
        <v>1831491.611</v>
      </c>
      <c r="H15" s="500" t="s">
        <v>59</v>
      </c>
      <c r="I15" s="501">
        <v>2349534.35</v>
      </c>
      <c r="J15" s="502" t="s">
        <v>59</v>
      </c>
      <c r="K15" s="503">
        <v>1279109.5</v>
      </c>
      <c r="L15" s="504" t="s">
        <v>59</v>
      </c>
      <c r="M15" s="505">
        <v>3628643.85</v>
      </c>
      <c r="N15" s="506" t="s">
        <v>59</v>
      </c>
    </row>
  </sheetData>
  <mergeCells count="7">
    <mergeCell ref="K4:L4"/>
    <mergeCell ref="M4:N4"/>
    <mergeCell ref="B4:B5"/>
    <mergeCell ref="C4:D4"/>
    <mergeCell ref="E4:F4"/>
    <mergeCell ref="G4:H4"/>
    <mergeCell ref="I4:J4"/>
  </mergeCells>
  <pageMargins left="0.7" right="0.7" top="0.75" bottom="0.75" header="0.3" footer="0.3"/>
  <pageSetup paperSize="9" scale="79" fitToHeight="0"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712"/>
    <pageSetUpPr fitToPage="1"/>
  </sheetPr>
  <dimension ref="B1:U10"/>
  <sheetViews>
    <sheetView showGridLines="0" workbookViewId="0">
      <selection activeCell="B6" sqref="B6"/>
    </sheetView>
  </sheetViews>
  <sheetFormatPr baseColWidth="10" defaultRowHeight="12.75" x14ac:dyDescent="0.2"/>
  <cols>
    <col min="1" max="1" width="2.5703125" customWidth="1"/>
    <col min="2" max="2" width="23.28515625" customWidth="1"/>
    <col min="3" max="21" width="7.140625" customWidth="1"/>
  </cols>
  <sheetData>
    <row r="1" spans="2:21" ht="18" x14ac:dyDescent="0.25">
      <c r="B1" s="3" t="s">
        <v>784</v>
      </c>
    </row>
    <row r="4" spans="2:21" x14ac:dyDescent="0.2">
      <c r="B4" s="576" t="s">
        <v>786</v>
      </c>
      <c r="C4" s="577">
        <v>2001</v>
      </c>
      <c r="D4" s="577">
        <v>2003</v>
      </c>
      <c r="E4" s="577">
        <v>2004</v>
      </c>
      <c r="F4" s="577">
        <v>2005</v>
      </c>
      <c r="G4" s="577">
        <v>2006</v>
      </c>
      <c r="H4" s="577">
        <v>2007</v>
      </c>
      <c r="I4" s="577">
        <v>2008</v>
      </c>
      <c r="J4" s="577">
        <v>2009</v>
      </c>
      <c r="K4" s="577">
        <v>2010</v>
      </c>
      <c r="L4" s="577">
        <v>2011</v>
      </c>
      <c r="M4" s="577">
        <v>2012</v>
      </c>
      <c r="N4" s="577">
        <v>2013</v>
      </c>
      <c r="O4" s="577">
        <v>2014</v>
      </c>
      <c r="P4" s="577">
        <v>2015</v>
      </c>
      <c r="Q4" s="577">
        <v>2016</v>
      </c>
      <c r="R4" s="577">
        <v>2017</v>
      </c>
      <c r="S4" s="577">
        <v>2018</v>
      </c>
      <c r="T4" s="577">
        <v>2019</v>
      </c>
      <c r="U4" s="577">
        <v>2020</v>
      </c>
    </row>
    <row r="5" spans="2:21" x14ac:dyDescent="0.2">
      <c r="B5" s="573" t="s">
        <v>787</v>
      </c>
      <c r="C5" s="579">
        <v>98</v>
      </c>
      <c r="D5" s="579">
        <v>98.9</v>
      </c>
      <c r="E5" s="579">
        <v>98.9</v>
      </c>
      <c r="F5" s="579">
        <v>99</v>
      </c>
      <c r="G5" s="579">
        <v>99</v>
      </c>
      <c r="H5" s="579">
        <v>99</v>
      </c>
      <c r="I5" s="579">
        <v>94</v>
      </c>
      <c r="J5" s="579">
        <v>94</v>
      </c>
      <c r="K5" s="580">
        <v>94</v>
      </c>
      <c r="L5" s="580">
        <v>94</v>
      </c>
      <c r="M5" s="580">
        <v>94</v>
      </c>
      <c r="N5" s="580">
        <v>94</v>
      </c>
      <c r="O5" s="580">
        <v>94</v>
      </c>
      <c r="P5" s="579">
        <v>94</v>
      </c>
      <c r="Q5" s="579">
        <v>94</v>
      </c>
      <c r="R5" s="579">
        <v>94</v>
      </c>
      <c r="S5" s="579">
        <v>94</v>
      </c>
      <c r="T5" s="579">
        <v>94</v>
      </c>
      <c r="U5" s="579">
        <v>94</v>
      </c>
    </row>
    <row r="6" spans="2:21" x14ac:dyDescent="0.2">
      <c r="B6" s="573" t="s">
        <v>788</v>
      </c>
      <c r="C6" s="579">
        <v>5</v>
      </c>
      <c r="D6" s="579">
        <v>5</v>
      </c>
      <c r="E6" s="579">
        <v>5</v>
      </c>
      <c r="F6" s="579">
        <v>5</v>
      </c>
      <c r="G6" s="579">
        <v>5</v>
      </c>
      <c r="H6" s="579">
        <v>5</v>
      </c>
      <c r="I6" s="579">
        <v>5</v>
      </c>
      <c r="J6" s="579">
        <v>5</v>
      </c>
      <c r="K6" s="579">
        <v>5</v>
      </c>
      <c r="L6" s="579">
        <v>5</v>
      </c>
      <c r="M6" s="579">
        <v>5</v>
      </c>
      <c r="N6" s="579">
        <v>5</v>
      </c>
      <c r="O6" s="579">
        <v>5</v>
      </c>
      <c r="P6" s="579">
        <v>5</v>
      </c>
      <c r="Q6" s="579">
        <v>5</v>
      </c>
      <c r="R6" s="579">
        <v>5</v>
      </c>
      <c r="S6" s="579">
        <v>5</v>
      </c>
      <c r="T6" s="579">
        <v>5</v>
      </c>
      <c r="U6" s="579">
        <v>2</v>
      </c>
    </row>
    <row r="7" spans="2:21" x14ac:dyDescent="0.2">
      <c r="B7" s="573" t="s">
        <v>789</v>
      </c>
      <c r="C7" s="579">
        <v>15</v>
      </c>
      <c r="D7" s="579">
        <v>15</v>
      </c>
      <c r="E7" s="579">
        <v>15</v>
      </c>
      <c r="F7" s="579">
        <v>15</v>
      </c>
      <c r="G7" s="579">
        <v>15</v>
      </c>
      <c r="H7" s="579">
        <v>15</v>
      </c>
      <c r="I7" s="579">
        <v>15</v>
      </c>
      <c r="J7" s="579">
        <v>15</v>
      </c>
      <c r="K7" s="579">
        <v>15</v>
      </c>
      <c r="L7" s="579">
        <v>15</v>
      </c>
      <c r="M7" s="581">
        <v>15</v>
      </c>
      <c r="N7" s="579">
        <v>15</v>
      </c>
      <c r="O7" s="579">
        <v>15</v>
      </c>
      <c r="P7" s="579">
        <v>15</v>
      </c>
      <c r="Q7" s="579">
        <v>15</v>
      </c>
      <c r="R7" s="579">
        <v>15</v>
      </c>
      <c r="S7" s="579">
        <v>15</v>
      </c>
      <c r="T7" s="579">
        <v>15</v>
      </c>
      <c r="U7" s="579">
        <v>15</v>
      </c>
    </row>
    <row r="8" spans="2:21" x14ac:dyDescent="0.2">
      <c r="B8" s="573" t="s">
        <v>790</v>
      </c>
      <c r="C8" s="579">
        <v>16</v>
      </c>
      <c r="D8" s="579">
        <v>15.1</v>
      </c>
      <c r="E8" s="579">
        <v>15.1</v>
      </c>
      <c r="F8" s="579">
        <v>15</v>
      </c>
      <c r="G8" s="579">
        <v>15</v>
      </c>
      <c r="H8" s="579">
        <v>15</v>
      </c>
      <c r="I8" s="579">
        <v>15</v>
      </c>
      <c r="J8" s="579">
        <v>15</v>
      </c>
      <c r="K8" s="580">
        <v>0</v>
      </c>
      <c r="L8" s="580">
        <v>0</v>
      </c>
      <c r="M8" s="580">
        <v>0</v>
      </c>
      <c r="N8" s="580">
        <v>0</v>
      </c>
      <c r="O8" s="580">
        <v>0</v>
      </c>
      <c r="P8" s="579">
        <v>5</v>
      </c>
      <c r="Q8" s="579">
        <v>5</v>
      </c>
      <c r="R8" s="579">
        <v>5</v>
      </c>
      <c r="S8" s="579">
        <v>5</v>
      </c>
      <c r="T8" s="579">
        <v>5</v>
      </c>
      <c r="U8" s="579">
        <v>5</v>
      </c>
    </row>
    <row r="9" spans="2:21" x14ac:dyDescent="0.2">
      <c r="B9" s="573" t="s">
        <v>791</v>
      </c>
      <c r="C9" s="579">
        <v>50</v>
      </c>
      <c r="D9" s="579">
        <v>50</v>
      </c>
      <c r="E9" s="579">
        <v>50</v>
      </c>
      <c r="F9" s="579">
        <v>50</v>
      </c>
      <c r="G9" s="579">
        <v>50</v>
      </c>
      <c r="H9" s="579">
        <v>50</v>
      </c>
      <c r="I9" s="579">
        <v>50</v>
      </c>
      <c r="J9" s="579">
        <v>50</v>
      </c>
      <c r="K9" s="579">
        <v>50</v>
      </c>
      <c r="L9" s="579">
        <v>50</v>
      </c>
      <c r="M9" s="579">
        <v>50</v>
      </c>
      <c r="N9" s="579">
        <v>50</v>
      </c>
      <c r="O9" s="579">
        <v>50</v>
      </c>
      <c r="P9" s="579">
        <v>50</v>
      </c>
      <c r="Q9" s="579">
        <v>50</v>
      </c>
      <c r="R9" s="579">
        <v>50</v>
      </c>
      <c r="S9" s="579">
        <v>50</v>
      </c>
      <c r="T9" s="579">
        <v>50</v>
      </c>
      <c r="U9" s="579">
        <v>53</v>
      </c>
    </row>
    <row r="10" spans="2:21" ht="13.5" thickBot="1" x14ac:dyDescent="0.25">
      <c r="B10" s="578" t="s">
        <v>27</v>
      </c>
      <c r="C10" s="582">
        <v>184</v>
      </c>
      <c r="D10" s="582">
        <v>184</v>
      </c>
      <c r="E10" s="582">
        <v>184</v>
      </c>
      <c r="F10" s="582">
        <v>184</v>
      </c>
      <c r="G10" s="582">
        <v>184</v>
      </c>
      <c r="H10" s="582">
        <v>184</v>
      </c>
      <c r="I10" s="582">
        <v>179</v>
      </c>
      <c r="J10" s="582">
        <v>179</v>
      </c>
      <c r="K10" s="583">
        <v>164</v>
      </c>
      <c r="L10" s="582">
        <v>164</v>
      </c>
      <c r="M10" s="582">
        <v>164</v>
      </c>
      <c r="N10" s="582">
        <v>164</v>
      </c>
      <c r="O10" s="582">
        <v>164</v>
      </c>
      <c r="P10" s="582">
        <v>169</v>
      </c>
      <c r="Q10" s="582">
        <v>169</v>
      </c>
      <c r="R10" s="582">
        <v>169</v>
      </c>
      <c r="S10" s="582">
        <v>169</v>
      </c>
      <c r="T10" s="582">
        <v>169</v>
      </c>
      <c r="U10" s="582">
        <v>169</v>
      </c>
    </row>
  </sheetData>
  <pageMargins left="0.7" right="0.7" top="0.75" bottom="0.75" header="0.3" footer="0.3"/>
  <pageSetup paperSize="9" scale="82"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3CC00"/>
    <pageSetUpPr fitToPage="1"/>
  </sheetPr>
  <dimension ref="B1:M231"/>
  <sheetViews>
    <sheetView showGridLines="0" topLeftCell="A184" workbookViewId="0">
      <selection activeCell="B231" sqref="B231"/>
    </sheetView>
  </sheetViews>
  <sheetFormatPr baseColWidth="10" defaultRowHeight="12.75" x14ac:dyDescent="0.2"/>
  <cols>
    <col min="1" max="1" width="2.5703125" customWidth="1"/>
    <col min="2" max="2" width="19.7109375" customWidth="1"/>
    <col min="3" max="3" width="9.28515625" customWidth="1"/>
    <col min="4" max="4" width="12.85546875" customWidth="1"/>
    <col min="5" max="5" width="11.85546875" customWidth="1"/>
    <col min="6" max="7" width="12.85546875" customWidth="1"/>
    <col min="8" max="8" width="11.85546875" customWidth="1"/>
    <col min="9" max="9" width="12.7109375" customWidth="1"/>
    <col min="10" max="10" width="13.7109375" customWidth="1"/>
    <col min="11" max="11" width="13.140625" customWidth="1"/>
    <col min="12" max="12" width="12" customWidth="1"/>
    <col min="13" max="13" width="13.140625" customWidth="1"/>
  </cols>
  <sheetData>
    <row r="1" spans="2:13" ht="18" x14ac:dyDescent="0.25">
      <c r="B1" s="3" t="s">
        <v>850</v>
      </c>
    </row>
    <row r="4" spans="2:13" x14ac:dyDescent="0.2">
      <c r="B4" s="625" t="s">
        <v>452</v>
      </c>
      <c r="C4" s="626" t="s">
        <v>421</v>
      </c>
      <c r="D4" s="626" t="s">
        <v>421</v>
      </c>
      <c r="E4" s="626" t="s">
        <v>421</v>
      </c>
      <c r="F4" s="626" t="s">
        <v>421</v>
      </c>
      <c r="G4" s="626" t="s">
        <v>421</v>
      </c>
      <c r="H4" s="626" t="s">
        <v>421</v>
      </c>
      <c r="I4" s="626" t="s">
        <v>121</v>
      </c>
      <c r="J4" s="626" t="s">
        <v>121</v>
      </c>
      <c r="K4" s="626" t="s">
        <v>121</v>
      </c>
      <c r="L4" s="626" t="s">
        <v>121</v>
      </c>
      <c r="M4" s="626" t="s">
        <v>121</v>
      </c>
    </row>
    <row r="5" spans="2:13" x14ac:dyDescent="0.2">
      <c r="B5" s="625" t="s">
        <v>452</v>
      </c>
      <c r="C5" s="655" t="s">
        <v>871</v>
      </c>
      <c r="D5" s="626" t="s">
        <v>422</v>
      </c>
      <c r="E5" s="626" t="s">
        <v>422</v>
      </c>
      <c r="F5" s="626" t="s">
        <v>422</v>
      </c>
      <c r="G5" s="626" t="s">
        <v>422</v>
      </c>
      <c r="H5" s="626" t="s">
        <v>422</v>
      </c>
      <c r="I5" s="639" t="s">
        <v>22</v>
      </c>
      <c r="J5" s="639" t="s">
        <v>23</v>
      </c>
      <c r="K5" s="639" t="s">
        <v>24</v>
      </c>
      <c r="L5" s="639" t="s">
        <v>25</v>
      </c>
      <c r="M5" s="639" t="s">
        <v>26</v>
      </c>
    </row>
    <row r="6" spans="2:13" x14ac:dyDescent="0.2">
      <c r="B6" s="625" t="s">
        <v>452</v>
      </c>
      <c r="C6" s="639" t="s">
        <v>27</v>
      </c>
      <c r="D6" s="15" t="s">
        <v>238</v>
      </c>
      <c r="E6" s="15" t="s">
        <v>241</v>
      </c>
      <c r="F6" s="15" t="s">
        <v>423</v>
      </c>
      <c r="G6" s="15" t="s">
        <v>424</v>
      </c>
      <c r="H6" s="15" t="s">
        <v>425</v>
      </c>
      <c r="I6" s="639" t="s">
        <v>22</v>
      </c>
      <c r="J6" s="639" t="s">
        <v>23</v>
      </c>
      <c r="K6" s="639" t="s">
        <v>24</v>
      </c>
      <c r="L6" s="639" t="s">
        <v>25</v>
      </c>
      <c r="M6" s="639" t="s">
        <v>26</v>
      </c>
    </row>
    <row r="7" spans="2:13" x14ac:dyDescent="0.2">
      <c r="B7" s="112" t="s">
        <v>453</v>
      </c>
      <c r="C7" s="518">
        <v>28181</v>
      </c>
      <c r="D7" s="519">
        <v>24665</v>
      </c>
      <c r="E7" s="520">
        <v>2229</v>
      </c>
      <c r="F7" s="521">
        <v>807</v>
      </c>
      <c r="G7" s="522">
        <v>367</v>
      </c>
      <c r="H7" s="523">
        <v>113</v>
      </c>
      <c r="I7" s="524">
        <v>3740917.1439999999</v>
      </c>
      <c r="J7" s="525">
        <v>43784708.633000001</v>
      </c>
      <c r="K7" s="526">
        <v>287420.65100000001</v>
      </c>
      <c r="L7" s="527">
        <v>18638.815999999999</v>
      </c>
      <c r="M7" s="528">
        <v>306059.467</v>
      </c>
    </row>
    <row r="8" spans="2:13" x14ac:dyDescent="0.2">
      <c r="B8" s="112" t="s">
        <v>371</v>
      </c>
      <c r="C8" s="518">
        <v>3968</v>
      </c>
      <c r="D8" s="519">
        <v>3157</v>
      </c>
      <c r="E8" s="520">
        <v>447</v>
      </c>
      <c r="F8" s="521">
        <v>233</v>
      </c>
      <c r="G8" s="522">
        <v>106</v>
      </c>
      <c r="H8" s="523">
        <v>25</v>
      </c>
      <c r="I8" s="524">
        <v>586658.71400000004</v>
      </c>
      <c r="J8" s="525">
        <v>5797369.8130000001</v>
      </c>
      <c r="K8" s="526">
        <v>46155.381999999998</v>
      </c>
      <c r="L8" s="527">
        <v>1735.0150000000001</v>
      </c>
      <c r="M8" s="528">
        <v>47890.398000000001</v>
      </c>
    </row>
    <row r="9" spans="2:13" x14ac:dyDescent="0.2">
      <c r="B9" s="16" t="s">
        <v>395</v>
      </c>
      <c r="C9" s="507">
        <v>1950</v>
      </c>
      <c r="D9" s="508">
        <v>1432</v>
      </c>
      <c r="E9" s="509">
        <v>236</v>
      </c>
      <c r="F9" s="510">
        <v>130</v>
      </c>
      <c r="G9" s="511">
        <v>97</v>
      </c>
      <c r="H9" s="512">
        <v>55</v>
      </c>
      <c r="I9" s="513">
        <v>317099.42700000003</v>
      </c>
      <c r="J9" s="514">
        <v>3080179.1230000001</v>
      </c>
      <c r="K9" s="515">
        <v>25242.267</v>
      </c>
      <c r="L9" s="516">
        <v>609.30200000000002</v>
      </c>
      <c r="M9" s="517">
        <v>25851.569</v>
      </c>
    </row>
    <row r="10" spans="2:13" x14ac:dyDescent="0.2">
      <c r="B10" s="16" t="s">
        <v>454</v>
      </c>
      <c r="C10" s="507">
        <v>74</v>
      </c>
      <c r="D10" s="508">
        <v>41</v>
      </c>
      <c r="E10" s="509">
        <v>9</v>
      </c>
      <c r="F10" s="510">
        <v>5</v>
      </c>
      <c r="G10" s="511">
        <v>6</v>
      </c>
      <c r="H10" s="512">
        <v>13</v>
      </c>
      <c r="I10" s="513">
        <v>1420.808</v>
      </c>
      <c r="J10" s="514">
        <v>19069.177</v>
      </c>
      <c r="K10" s="515">
        <v>98.876999999999995</v>
      </c>
      <c r="L10" s="516">
        <v>16.768000000000001</v>
      </c>
      <c r="M10" s="517">
        <v>115.645</v>
      </c>
    </row>
    <row r="11" spans="2:13" x14ac:dyDescent="0.2">
      <c r="B11" s="16" t="s">
        <v>455</v>
      </c>
      <c r="C11" s="507">
        <v>377</v>
      </c>
      <c r="D11" s="508">
        <v>218</v>
      </c>
      <c r="E11" s="509">
        <v>51</v>
      </c>
      <c r="F11" s="510">
        <v>42</v>
      </c>
      <c r="G11" s="511">
        <v>29</v>
      </c>
      <c r="H11" s="512">
        <v>37</v>
      </c>
      <c r="I11" s="513">
        <v>49836.663999999997</v>
      </c>
      <c r="J11" s="514">
        <v>415018.16399999999</v>
      </c>
      <c r="K11" s="515">
        <v>3949.201</v>
      </c>
      <c r="L11" s="516">
        <v>103.438</v>
      </c>
      <c r="M11" s="517">
        <v>4052.6390000000001</v>
      </c>
    </row>
    <row r="12" spans="2:13" x14ac:dyDescent="0.2">
      <c r="B12" s="16" t="s">
        <v>456</v>
      </c>
      <c r="C12" s="507">
        <v>57</v>
      </c>
      <c r="D12" s="508">
        <v>35</v>
      </c>
      <c r="E12" s="509">
        <v>5</v>
      </c>
      <c r="F12" s="510">
        <v>4</v>
      </c>
      <c r="G12" s="511">
        <v>0</v>
      </c>
      <c r="H12" s="512">
        <v>13</v>
      </c>
      <c r="I12" s="513">
        <v>7790.9269999999997</v>
      </c>
      <c r="J12" s="514">
        <v>38523.978999999999</v>
      </c>
      <c r="K12" s="515">
        <v>612.57399999999996</v>
      </c>
      <c r="L12" s="516">
        <v>16.710999999999999</v>
      </c>
      <c r="M12" s="517">
        <v>629.28499999999997</v>
      </c>
    </row>
    <row r="13" spans="2:13" x14ac:dyDescent="0.2">
      <c r="B13" s="16" t="s">
        <v>457</v>
      </c>
      <c r="C13" s="507">
        <v>154</v>
      </c>
      <c r="D13" s="508">
        <v>88</v>
      </c>
      <c r="E13" s="509">
        <v>22</v>
      </c>
      <c r="F13" s="510">
        <v>22</v>
      </c>
      <c r="G13" s="511">
        <v>8</v>
      </c>
      <c r="H13" s="512">
        <v>14</v>
      </c>
      <c r="I13" s="513">
        <v>4959.9489999999996</v>
      </c>
      <c r="J13" s="514">
        <v>57214.942999999999</v>
      </c>
      <c r="K13" s="515">
        <v>337.05900000000003</v>
      </c>
      <c r="L13" s="516">
        <v>30.087</v>
      </c>
      <c r="M13" s="517">
        <v>367.14600000000002</v>
      </c>
    </row>
    <row r="14" spans="2:13" x14ac:dyDescent="0.2">
      <c r="B14" s="16" t="s">
        <v>458</v>
      </c>
      <c r="C14" s="507">
        <v>279</v>
      </c>
      <c r="D14" s="508">
        <v>169</v>
      </c>
      <c r="E14" s="509">
        <v>34</v>
      </c>
      <c r="F14" s="510">
        <v>23</v>
      </c>
      <c r="G14" s="511">
        <v>18</v>
      </c>
      <c r="H14" s="512">
        <v>35</v>
      </c>
      <c r="I14" s="513">
        <v>18871.241999999998</v>
      </c>
      <c r="J14" s="514">
        <v>235859.05</v>
      </c>
      <c r="K14" s="515">
        <v>1437.335</v>
      </c>
      <c r="L14" s="516">
        <v>141.28</v>
      </c>
      <c r="M14" s="517">
        <v>1578.614</v>
      </c>
    </row>
    <row r="15" spans="2:13" x14ac:dyDescent="0.2">
      <c r="B15" s="16" t="s">
        <v>459</v>
      </c>
      <c r="C15" s="507">
        <v>80</v>
      </c>
      <c r="D15" s="508">
        <v>54</v>
      </c>
      <c r="E15" s="509">
        <v>11</v>
      </c>
      <c r="F15" s="510">
        <v>5</v>
      </c>
      <c r="G15" s="511">
        <v>3</v>
      </c>
      <c r="H15" s="512">
        <v>7</v>
      </c>
      <c r="I15" s="513">
        <v>10506.18</v>
      </c>
      <c r="J15" s="514">
        <v>65466.777999999998</v>
      </c>
      <c r="K15" s="515">
        <v>802.048</v>
      </c>
      <c r="L15" s="516">
        <v>24.887</v>
      </c>
      <c r="M15" s="517">
        <v>826.93499999999995</v>
      </c>
    </row>
    <row r="16" spans="2:13" x14ac:dyDescent="0.2">
      <c r="B16" s="16" t="s">
        <v>460</v>
      </c>
      <c r="C16" s="507">
        <v>279</v>
      </c>
      <c r="D16" s="508">
        <v>189</v>
      </c>
      <c r="E16" s="509">
        <v>35</v>
      </c>
      <c r="F16" s="510">
        <v>19</v>
      </c>
      <c r="G16" s="511">
        <v>11</v>
      </c>
      <c r="H16" s="512">
        <v>25</v>
      </c>
      <c r="I16" s="513">
        <v>15254.436</v>
      </c>
      <c r="J16" s="514">
        <v>168053.20199999999</v>
      </c>
      <c r="K16" s="515">
        <v>1108.99</v>
      </c>
      <c r="L16" s="516">
        <v>79.36</v>
      </c>
      <c r="M16" s="517">
        <v>1188.3489999999999</v>
      </c>
    </row>
    <row r="17" spans="2:13" x14ac:dyDescent="0.2">
      <c r="B17" s="16" t="s">
        <v>461</v>
      </c>
      <c r="C17" s="507">
        <v>191</v>
      </c>
      <c r="D17" s="508">
        <v>127</v>
      </c>
      <c r="E17" s="509">
        <v>23</v>
      </c>
      <c r="F17" s="510">
        <v>17</v>
      </c>
      <c r="G17" s="511">
        <v>12</v>
      </c>
      <c r="H17" s="512">
        <v>12</v>
      </c>
      <c r="I17" s="513">
        <v>13420.039000000001</v>
      </c>
      <c r="J17" s="514">
        <v>92326.082999999999</v>
      </c>
      <c r="K17" s="515">
        <v>946.77200000000005</v>
      </c>
      <c r="L17" s="516">
        <v>43.997</v>
      </c>
      <c r="M17" s="517">
        <v>990.77</v>
      </c>
    </row>
    <row r="18" spans="2:13" x14ac:dyDescent="0.2">
      <c r="B18" s="16" t="s">
        <v>462</v>
      </c>
      <c r="C18" s="507">
        <v>458</v>
      </c>
      <c r="D18" s="508">
        <v>294</v>
      </c>
      <c r="E18" s="509">
        <v>55</v>
      </c>
      <c r="F18" s="510">
        <v>44</v>
      </c>
      <c r="G18" s="511">
        <v>29</v>
      </c>
      <c r="H18" s="512">
        <v>36</v>
      </c>
      <c r="I18" s="513">
        <v>37294.610999999997</v>
      </c>
      <c r="J18" s="514">
        <v>460296.82199999999</v>
      </c>
      <c r="K18" s="515">
        <v>2812.9079999999999</v>
      </c>
      <c r="L18" s="516">
        <v>190.179</v>
      </c>
      <c r="M18" s="517">
        <v>3003.0859999999998</v>
      </c>
    </row>
    <row r="19" spans="2:13" x14ac:dyDescent="0.2">
      <c r="B19" s="16" t="s">
        <v>463</v>
      </c>
      <c r="C19" s="507">
        <v>413</v>
      </c>
      <c r="D19" s="508">
        <v>254</v>
      </c>
      <c r="E19" s="509">
        <v>59</v>
      </c>
      <c r="F19" s="510">
        <v>33</v>
      </c>
      <c r="G19" s="511">
        <v>30</v>
      </c>
      <c r="H19" s="512">
        <v>37</v>
      </c>
      <c r="I19" s="513">
        <v>80238.025999999998</v>
      </c>
      <c r="J19" s="514">
        <v>942176.41599999997</v>
      </c>
      <c r="K19" s="515">
        <v>6454.5680000000002</v>
      </c>
      <c r="L19" s="516">
        <v>429.54300000000001</v>
      </c>
      <c r="M19" s="517">
        <v>6884.1109999999999</v>
      </c>
    </row>
    <row r="20" spans="2:13" x14ac:dyDescent="0.2">
      <c r="B20" s="16" t="s">
        <v>464</v>
      </c>
      <c r="C20" s="507">
        <v>204</v>
      </c>
      <c r="D20" s="508">
        <v>117</v>
      </c>
      <c r="E20" s="509">
        <v>34</v>
      </c>
      <c r="F20" s="510">
        <v>19</v>
      </c>
      <c r="G20" s="511">
        <v>12</v>
      </c>
      <c r="H20" s="512">
        <v>22</v>
      </c>
      <c r="I20" s="513">
        <v>29966.404999999999</v>
      </c>
      <c r="J20" s="514">
        <v>223186.07699999999</v>
      </c>
      <c r="K20" s="515">
        <v>2352.7840000000001</v>
      </c>
      <c r="L20" s="516">
        <v>49.465000000000003</v>
      </c>
      <c r="M20" s="517">
        <v>2402.2489999999998</v>
      </c>
    </row>
    <row r="21" spans="2:13" x14ac:dyDescent="0.2">
      <c r="B21" s="112" t="s">
        <v>374</v>
      </c>
      <c r="C21" s="518">
        <v>7031</v>
      </c>
      <c r="D21" s="519">
        <v>6049</v>
      </c>
      <c r="E21" s="520">
        <v>573</v>
      </c>
      <c r="F21" s="521">
        <v>263</v>
      </c>
      <c r="G21" s="522">
        <v>121</v>
      </c>
      <c r="H21" s="523">
        <v>25</v>
      </c>
      <c r="I21" s="524">
        <v>900958.37699999998</v>
      </c>
      <c r="J21" s="525">
        <v>13993253.604</v>
      </c>
      <c r="K21" s="526">
        <v>69700.101999999999</v>
      </c>
      <c r="L21" s="527">
        <v>7788.6559999999999</v>
      </c>
      <c r="M21" s="528">
        <v>77488.758000000002</v>
      </c>
    </row>
    <row r="22" spans="2:13" x14ac:dyDescent="0.2">
      <c r="B22" s="16" t="s">
        <v>396</v>
      </c>
      <c r="C22" s="507">
        <v>1989</v>
      </c>
      <c r="D22" s="508">
        <v>1505</v>
      </c>
      <c r="E22" s="509">
        <v>222</v>
      </c>
      <c r="F22" s="510">
        <v>118</v>
      </c>
      <c r="G22" s="511">
        <v>91</v>
      </c>
      <c r="H22" s="512">
        <v>53</v>
      </c>
      <c r="I22" s="513">
        <v>281372.17499999999</v>
      </c>
      <c r="J22" s="514">
        <v>9231275.6860000007</v>
      </c>
      <c r="K22" s="515">
        <v>22100.03</v>
      </c>
      <c r="L22" s="516">
        <v>5979.4430000000002</v>
      </c>
      <c r="M22" s="517">
        <v>28079.473000000002</v>
      </c>
    </row>
    <row r="23" spans="2:13" x14ac:dyDescent="0.2">
      <c r="B23" s="16" t="s">
        <v>465</v>
      </c>
      <c r="C23" s="507">
        <v>75</v>
      </c>
      <c r="D23" s="508">
        <v>44</v>
      </c>
      <c r="E23" s="509">
        <v>10</v>
      </c>
      <c r="F23" s="510">
        <v>7</v>
      </c>
      <c r="G23" s="511">
        <v>5</v>
      </c>
      <c r="H23" s="512">
        <v>9</v>
      </c>
      <c r="I23" s="513">
        <v>1752.576</v>
      </c>
      <c r="J23" s="514">
        <v>20992.555</v>
      </c>
      <c r="K23" s="515">
        <v>107.86</v>
      </c>
      <c r="L23" s="516">
        <v>14.821999999999999</v>
      </c>
      <c r="M23" s="517">
        <v>122.68300000000001</v>
      </c>
    </row>
    <row r="24" spans="2:13" x14ac:dyDescent="0.2">
      <c r="B24" s="16" t="s">
        <v>466</v>
      </c>
      <c r="C24" s="507">
        <v>153</v>
      </c>
      <c r="D24" s="508">
        <v>120</v>
      </c>
      <c r="E24" s="509">
        <v>15</v>
      </c>
      <c r="F24" s="510">
        <v>2</v>
      </c>
      <c r="G24" s="511">
        <v>5</v>
      </c>
      <c r="H24" s="512">
        <v>11</v>
      </c>
      <c r="I24" s="513">
        <v>23964.914000000001</v>
      </c>
      <c r="J24" s="514">
        <v>75100.332999999999</v>
      </c>
      <c r="K24" s="515">
        <v>1924.914</v>
      </c>
      <c r="L24" s="516">
        <v>46.308999999999997</v>
      </c>
      <c r="M24" s="517">
        <v>1971.223</v>
      </c>
    </row>
    <row r="25" spans="2:13" x14ac:dyDescent="0.2">
      <c r="B25" s="16" t="s">
        <v>467</v>
      </c>
      <c r="C25" s="507">
        <v>167</v>
      </c>
      <c r="D25" s="508">
        <v>112</v>
      </c>
      <c r="E25" s="509">
        <v>17</v>
      </c>
      <c r="F25" s="510">
        <v>15</v>
      </c>
      <c r="G25" s="511">
        <v>6</v>
      </c>
      <c r="H25" s="512">
        <v>17</v>
      </c>
      <c r="I25" s="513">
        <v>10201.573</v>
      </c>
      <c r="J25" s="514">
        <v>108926.198</v>
      </c>
      <c r="K25" s="515">
        <v>734.20699999999999</v>
      </c>
      <c r="L25" s="516">
        <v>47.351999999999997</v>
      </c>
      <c r="M25" s="517">
        <v>781.55899999999997</v>
      </c>
    </row>
    <row r="26" spans="2:13" x14ac:dyDescent="0.2">
      <c r="B26" s="16" t="s">
        <v>468</v>
      </c>
      <c r="C26" s="507">
        <v>187</v>
      </c>
      <c r="D26" s="508">
        <v>115</v>
      </c>
      <c r="E26" s="509">
        <v>28</v>
      </c>
      <c r="F26" s="510">
        <v>18</v>
      </c>
      <c r="G26" s="511">
        <v>9</v>
      </c>
      <c r="H26" s="512">
        <v>17</v>
      </c>
      <c r="I26" s="513">
        <v>7038.2460000000001</v>
      </c>
      <c r="J26" s="514">
        <v>80802.159</v>
      </c>
      <c r="K26" s="515">
        <v>482.52499999999998</v>
      </c>
      <c r="L26" s="516">
        <v>42.682000000000002</v>
      </c>
      <c r="M26" s="517">
        <v>525.20699999999999</v>
      </c>
    </row>
    <row r="27" spans="2:13" x14ac:dyDescent="0.2">
      <c r="B27" s="16" t="s">
        <v>469</v>
      </c>
      <c r="C27" s="507">
        <v>151</v>
      </c>
      <c r="D27" s="508">
        <v>97</v>
      </c>
      <c r="E27" s="509">
        <v>27</v>
      </c>
      <c r="F27" s="510">
        <v>13</v>
      </c>
      <c r="G27" s="511">
        <v>6</v>
      </c>
      <c r="H27" s="512">
        <v>8</v>
      </c>
      <c r="I27" s="513">
        <v>4690.6790000000001</v>
      </c>
      <c r="J27" s="514">
        <v>63982.411999999997</v>
      </c>
      <c r="K27" s="515">
        <v>332.13799999999998</v>
      </c>
      <c r="L27" s="516">
        <v>57.767000000000003</v>
      </c>
      <c r="M27" s="517">
        <v>389.90499999999997</v>
      </c>
    </row>
    <row r="28" spans="2:13" x14ac:dyDescent="0.2">
      <c r="B28" s="16" t="s">
        <v>470</v>
      </c>
      <c r="C28" s="507">
        <v>220</v>
      </c>
      <c r="D28" s="508">
        <v>126</v>
      </c>
      <c r="E28" s="509">
        <v>26</v>
      </c>
      <c r="F28" s="510">
        <v>29</v>
      </c>
      <c r="G28" s="511">
        <v>16</v>
      </c>
      <c r="H28" s="512">
        <v>23</v>
      </c>
      <c r="I28" s="513">
        <v>10881.855</v>
      </c>
      <c r="J28" s="514">
        <v>127074.416</v>
      </c>
      <c r="K28" s="515">
        <v>816.83</v>
      </c>
      <c r="L28" s="516">
        <v>57.622999999999998</v>
      </c>
      <c r="M28" s="517">
        <v>874.45299999999997</v>
      </c>
    </row>
    <row r="29" spans="2:13" x14ac:dyDescent="0.2">
      <c r="B29" s="16" t="s">
        <v>471</v>
      </c>
      <c r="C29" s="507">
        <v>46</v>
      </c>
      <c r="D29" s="508">
        <v>25</v>
      </c>
      <c r="E29" s="509">
        <v>6</v>
      </c>
      <c r="F29" s="510">
        <v>3</v>
      </c>
      <c r="G29" s="511">
        <v>2</v>
      </c>
      <c r="H29" s="512">
        <v>10</v>
      </c>
      <c r="I29" s="513">
        <v>1566.6489999999999</v>
      </c>
      <c r="J29" s="514">
        <v>15422.754000000001</v>
      </c>
      <c r="K29" s="515">
        <v>123.65300000000001</v>
      </c>
      <c r="L29" s="516">
        <v>9.3409999999999993</v>
      </c>
      <c r="M29" s="517">
        <v>132.994</v>
      </c>
    </row>
    <row r="30" spans="2:13" x14ac:dyDescent="0.2">
      <c r="B30" s="16" t="s">
        <v>472</v>
      </c>
      <c r="C30" s="507">
        <v>277</v>
      </c>
      <c r="D30" s="508">
        <v>166</v>
      </c>
      <c r="E30" s="509">
        <v>44</v>
      </c>
      <c r="F30" s="510">
        <v>25</v>
      </c>
      <c r="G30" s="511">
        <v>21</v>
      </c>
      <c r="H30" s="512">
        <v>21</v>
      </c>
      <c r="I30" s="513">
        <v>15273.368</v>
      </c>
      <c r="J30" s="514">
        <v>189130.75599999999</v>
      </c>
      <c r="K30" s="515">
        <v>1060.059</v>
      </c>
      <c r="L30" s="516">
        <v>68.257999999999996</v>
      </c>
      <c r="M30" s="517">
        <v>1128.317</v>
      </c>
    </row>
    <row r="31" spans="2:13" x14ac:dyDescent="0.2">
      <c r="B31" s="16" t="s">
        <v>473</v>
      </c>
      <c r="C31" s="507">
        <v>134</v>
      </c>
      <c r="D31" s="508">
        <v>89</v>
      </c>
      <c r="E31" s="509">
        <v>12</v>
      </c>
      <c r="F31" s="510">
        <v>7</v>
      </c>
      <c r="G31" s="511">
        <v>7</v>
      </c>
      <c r="H31" s="512">
        <v>19</v>
      </c>
      <c r="I31" s="513">
        <v>4643.8680000000004</v>
      </c>
      <c r="J31" s="514">
        <v>73309.801000000007</v>
      </c>
      <c r="K31" s="515">
        <v>321.28699999999998</v>
      </c>
      <c r="L31" s="516">
        <v>40.801000000000002</v>
      </c>
      <c r="M31" s="517">
        <v>362.08800000000002</v>
      </c>
    </row>
    <row r="32" spans="2:13" x14ac:dyDescent="0.2">
      <c r="B32" s="16" t="s">
        <v>474</v>
      </c>
      <c r="C32" s="507">
        <v>73</v>
      </c>
      <c r="D32" s="508">
        <v>45</v>
      </c>
      <c r="E32" s="509">
        <v>8</v>
      </c>
      <c r="F32" s="510">
        <v>5</v>
      </c>
      <c r="G32" s="511">
        <v>10</v>
      </c>
      <c r="H32" s="512">
        <v>5</v>
      </c>
      <c r="I32" s="513">
        <v>2441.9360000000001</v>
      </c>
      <c r="J32" s="514">
        <v>24496.081999999999</v>
      </c>
      <c r="K32" s="515">
        <v>160.26</v>
      </c>
      <c r="L32" s="516">
        <v>14.021000000000001</v>
      </c>
      <c r="M32" s="517">
        <v>174.28100000000001</v>
      </c>
    </row>
    <row r="33" spans="2:13" x14ac:dyDescent="0.2">
      <c r="B33" s="16" t="s">
        <v>475</v>
      </c>
      <c r="C33" s="507">
        <v>245</v>
      </c>
      <c r="D33" s="508">
        <v>156</v>
      </c>
      <c r="E33" s="509">
        <v>30</v>
      </c>
      <c r="F33" s="510">
        <v>18</v>
      </c>
      <c r="G33" s="511">
        <v>17</v>
      </c>
      <c r="H33" s="512">
        <v>24</v>
      </c>
      <c r="I33" s="513">
        <v>38393.141000000003</v>
      </c>
      <c r="J33" s="514">
        <v>258423.18299999999</v>
      </c>
      <c r="K33" s="515">
        <v>2995.4409999999998</v>
      </c>
      <c r="L33" s="516">
        <v>67.265000000000001</v>
      </c>
      <c r="M33" s="517">
        <v>3062.7060000000001</v>
      </c>
    </row>
    <row r="34" spans="2:13" x14ac:dyDescent="0.2">
      <c r="B34" s="16" t="s">
        <v>476</v>
      </c>
      <c r="C34" s="507">
        <v>362</v>
      </c>
      <c r="D34" s="508">
        <v>262</v>
      </c>
      <c r="E34" s="509">
        <v>29</v>
      </c>
      <c r="F34" s="510">
        <v>24</v>
      </c>
      <c r="G34" s="511">
        <v>21</v>
      </c>
      <c r="H34" s="512">
        <v>26</v>
      </c>
      <c r="I34" s="513">
        <v>35523.057000000001</v>
      </c>
      <c r="J34" s="514">
        <v>213342.56200000001</v>
      </c>
      <c r="K34" s="515">
        <v>2723.598</v>
      </c>
      <c r="L34" s="516">
        <v>95.734999999999999</v>
      </c>
      <c r="M34" s="517">
        <v>2819.3330000000001</v>
      </c>
    </row>
    <row r="35" spans="2:13" x14ac:dyDescent="0.2">
      <c r="B35" s="16" t="s">
        <v>477</v>
      </c>
      <c r="C35" s="507">
        <v>367</v>
      </c>
      <c r="D35" s="508">
        <v>278</v>
      </c>
      <c r="E35" s="509">
        <v>28</v>
      </c>
      <c r="F35" s="510">
        <v>20</v>
      </c>
      <c r="G35" s="511">
        <v>11</v>
      </c>
      <c r="H35" s="512">
        <v>30</v>
      </c>
      <c r="I35" s="513">
        <v>40681.385000000002</v>
      </c>
      <c r="J35" s="514">
        <v>287544.14399999997</v>
      </c>
      <c r="K35" s="515">
        <v>3057.0540000000001</v>
      </c>
      <c r="L35" s="516">
        <v>101.437</v>
      </c>
      <c r="M35" s="517">
        <v>3158.49</v>
      </c>
    </row>
    <row r="36" spans="2:13" x14ac:dyDescent="0.2">
      <c r="B36" s="16" t="s">
        <v>478</v>
      </c>
      <c r="C36" s="507">
        <v>205</v>
      </c>
      <c r="D36" s="508">
        <v>137</v>
      </c>
      <c r="E36" s="509">
        <v>18</v>
      </c>
      <c r="F36" s="510">
        <v>15</v>
      </c>
      <c r="G36" s="511">
        <v>23</v>
      </c>
      <c r="H36" s="512">
        <v>12</v>
      </c>
      <c r="I36" s="513">
        <v>12730.571</v>
      </c>
      <c r="J36" s="514">
        <v>152131.86900000001</v>
      </c>
      <c r="K36" s="515">
        <v>915.38</v>
      </c>
      <c r="L36" s="516">
        <v>48.2</v>
      </c>
      <c r="M36" s="517">
        <v>963.58</v>
      </c>
    </row>
    <row r="37" spans="2:13" x14ac:dyDescent="0.2">
      <c r="B37" s="16" t="s">
        <v>479</v>
      </c>
      <c r="C37" s="507">
        <v>219</v>
      </c>
      <c r="D37" s="508">
        <v>135</v>
      </c>
      <c r="E37" s="509">
        <v>36</v>
      </c>
      <c r="F37" s="510">
        <v>12</v>
      </c>
      <c r="G37" s="511">
        <v>21</v>
      </c>
      <c r="H37" s="512">
        <v>15</v>
      </c>
      <c r="I37" s="513">
        <v>14058.856</v>
      </c>
      <c r="J37" s="514">
        <v>159155.079</v>
      </c>
      <c r="K37" s="515">
        <v>1095.826</v>
      </c>
      <c r="L37" s="516">
        <v>54.933999999999997</v>
      </c>
      <c r="M37" s="517">
        <v>1150.759</v>
      </c>
    </row>
    <row r="38" spans="2:13" x14ac:dyDescent="0.2">
      <c r="B38" s="16" t="s">
        <v>480</v>
      </c>
      <c r="C38" s="507">
        <v>302</v>
      </c>
      <c r="D38" s="508">
        <v>191</v>
      </c>
      <c r="E38" s="509">
        <v>46</v>
      </c>
      <c r="F38" s="510">
        <v>21</v>
      </c>
      <c r="G38" s="511">
        <v>21</v>
      </c>
      <c r="H38" s="512">
        <v>23</v>
      </c>
      <c r="I38" s="513">
        <v>26250.217000000001</v>
      </c>
      <c r="J38" s="514">
        <v>209890.217</v>
      </c>
      <c r="K38" s="515">
        <v>2052.5390000000002</v>
      </c>
      <c r="L38" s="516">
        <v>72.710999999999999</v>
      </c>
      <c r="M38" s="517">
        <v>2125.25</v>
      </c>
    </row>
    <row r="39" spans="2:13" x14ac:dyDescent="0.2">
      <c r="B39" s="16" t="s">
        <v>481</v>
      </c>
      <c r="C39" s="507">
        <v>127</v>
      </c>
      <c r="D39" s="508">
        <v>82</v>
      </c>
      <c r="E39" s="509">
        <v>19</v>
      </c>
      <c r="F39" s="510">
        <v>6</v>
      </c>
      <c r="G39" s="511">
        <v>10</v>
      </c>
      <c r="H39" s="512">
        <v>10</v>
      </c>
      <c r="I39" s="513">
        <v>4587.4620000000004</v>
      </c>
      <c r="J39" s="514">
        <v>44222.89</v>
      </c>
      <c r="K39" s="515">
        <v>327.2</v>
      </c>
      <c r="L39" s="516">
        <v>38.411999999999999</v>
      </c>
      <c r="M39" s="517">
        <v>365.61099999999999</v>
      </c>
    </row>
    <row r="40" spans="2:13" x14ac:dyDescent="0.2">
      <c r="B40" s="16" t="s">
        <v>482</v>
      </c>
      <c r="C40" s="507">
        <v>731</v>
      </c>
      <c r="D40" s="508">
        <v>518</v>
      </c>
      <c r="E40" s="509">
        <v>84</v>
      </c>
      <c r="F40" s="510">
        <v>44</v>
      </c>
      <c r="G40" s="511">
        <v>41</v>
      </c>
      <c r="H40" s="512">
        <v>44</v>
      </c>
      <c r="I40" s="513">
        <v>182884.41200000001</v>
      </c>
      <c r="J40" s="514">
        <v>961377.99199999997</v>
      </c>
      <c r="K40" s="515">
        <v>14814.127</v>
      </c>
      <c r="L40" s="516">
        <v>251.404</v>
      </c>
      <c r="M40" s="517">
        <v>15065.531000000001</v>
      </c>
    </row>
    <row r="41" spans="2:13" x14ac:dyDescent="0.2">
      <c r="B41" s="16" t="s">
        <v>483</v>
      </c>
      <c r="C41" s="507">
        <v>142</v>
      </c>
      <c r="D41" s="508">
        <v>100</v>
      </c>
      <c r="E41" s="509">
        <v>15</v>
      </c>
      <c r="F41" s="510">
        <v>6</v>
      </c>
      <c r="G41" s="511">
        <v>10</v>
      </c>
      <c r="H41" s="512">
        <v>11</v>
      </c>
      <c r="I41" s="513">
        <v>12416.817999999999</v>
      </c>
      <c r="J41" s="514">
        <v>145685.43599999999</v>
      </c>
      <c r="K41" s="515">
        <v>921.09699999999998</v>
      </c>
      <c r="L41" s="516">
        <v>38.648000000000003</v>
      </c>
      <c r="M41" s="517">
        <v>959.745</v>
      </c>
    </row>
    <row r="42" spans="2:13" x14ac:dyDescent="0.2">
      <c r="B42" s="16" t="s">
        <v>484</v>
      </c>
      <c r="C42" s="507">
        <v>134</v>
      </c>
      <c r="D42" s="508">
        <v>69</v>
      </c>
      <c r="E42" s="509">
        <v>24</v>
      </c>
      <c r="F42" s="510">
        <v>14</v>
      </c>
      <c r="G42" s="511">
        <v>7</v>
      </c>
      <c r="H42" s="512">
        <v>20</v>
      </c>
      <c r="I42" s="513">
        <v>14213.182000000001</v>
      </c>
      <c r="J42" s="514">
        <v>87937.486999999994</v>
      </c>
      <c r="K42" s="515">
        <v>1129.162</v>
      </c>
      <c r="L42" s="516">
        <v>38.247</v>
      </c>
      <c r="M42" s="517">
        <v>1167.4090000000001</v>
      </c>
    </row>
    <row r="43" spans="2:13" x14ac:dyDescent="0.2">
      <c r="B43" s="16" t="s">
        <v>485</v>
      </c>
      <c r="C43" s="507">
        <v>254</v>
      </c>
      <c r="D43" s="508">
        <v>148</v>
      </c>
      <c r="E43" s="509">
        <v>38</v>
      </c>
      <c r="F43" s="510">
        <v>26</v>
      </c>
      <c r="G43" s="511">
        <v>20</v>
      </c>
      <c r="H43" s="512">
        <v>22</v>
      </c>
      <c r="I43" s="513">
        <v>10704.535</v>
      </c>
      <c r="J43" s="514">
        <v>205129.56400000001</v>
      </c>
      <c r="K43" s="515">
        <v>740.15599999999995</v>
      </c>
      <c r="L43" s="516">
        <v>106.327</v>
      </c>
      <c r="M43" s="517">
        <v>846.48299999999995</v>
      </c>
    </row>
    <row r="44" spans="2:13" x14ac:dyDescent="0.2">
      <c r="B44" s="16" t="s">
        <v>486</v>
      </c>
      <c r="C44" s="507">
        <v>1046</v>
      </c>
      <c r="D44" s="508">
        <v>780</v>
      </c>
      <c r="E44" s="509">
        <v>112</v>
      </c>
      <c r="F44" s="510">
        <v>54</v>
      </c>
      <c r="G44" s="511">
        <v>54</v>
      </c>
      <c r="H44" s="512">
        <v>46</v>
      </c>
      <c r="I44" s="513">
        <v>101795.861</v>
      </c>
      <c r="J44" s="514">
        <v>728684.22900000005</v>
      </c>
      <c r="K44" s="515">
        <v>7688.9989999999998</v>
      </c>
      <c r="L44" s="516">
        <v>296.25</v>
      </c>
      <c r="M44" s="517">
        <v>7985.2489999999998</v>
      </c>
    </row>
    <row r="45" spans="2:13" x14ac:dyDescent="0.2">
      <c r="B45" s="16" t="s">
        <v>487</v>
      </c>
      <c r="C45" s="507">
        <v>76</v>
      </c>
      <c r="D45" s="508">
        <v>46</v>
      </c>
      <c r="E45" s="509">
        <v>7</v>
      </c>
      <c r="F45" s="510">
        <v>10</v>
      </c>
      <c r="G45" s="511">
        <v>3</v>
      </c>
      <c r="H45" s="512">
        <v>10</v>
      </c>
      <c r="I45" s="513">
        <v>2245.462</v>
      </c>
      <c r="J45" s="514">
        <v>16453.484</v>
      </c>
      <c r="K45" s="515">
        <v>143.661</v>
      </c>
      <c r="L45" s="516">
        <v>13.301</v>
      </c>
      <c r="M45" s="517">
        <v>156.96199999999999</v>
      </c>
    </row>
    <row r="46" spans="2:13" x14ac:dyDescent="0.2">
      <c r="B46" s="16" t="s">
        <v>488</v>
      </c>
      <c r="C46" s="507">
        <v>249</v>
      </c>
      <c r="D46" s="508">
        <v>161</v>
      </c>
      <c r="E46" s="509">
        <v>24</v>
      </c>
      <c r="F46" s="510">
        <v>25</v>
      </c>
      <c r="G46" s="511">
        <v>15</v>
      </c>
      <c r="H46" s="512">
        <v>24</v>
      </c>
      <c r="I46" s="513">
        <v>17951.509999999998</v>
      </c>
      <c r="J46" s="514">
        <v>289700.23100000003</v>
      </c>
      <c r="K46" s="515">
        <v>1292.4100000000001</v>
      </c>
      <c r="L46" s="516">
        <v>100.43</v>
      </c>
      <c r="M46" s="517">
        <v>1392.84</v>
      </c>
    </row>
    <row r="47" spans="2:13" x14ac:dyDescent="0.2">
      <c r="B47" s="16" t="s">
        <v>489</v>
      </c>
      <c r="C47" s="507">
        <v>301</v>
      </c>
      <c r="D47" s="508">
        <v>220</v>
      </c>
      <c r="E47" s="509">
        <v>31</v>
      </c>
      <c r="F47" s="510">
        <v>16</v>
      </c>
      <c r="G47" s="511">
        <v>15</v>
      </c>
      <c r="H47" s="512">
        <v>19</v>
      </c>
      <c r="I47" s="513">
        <v>22694.07</v>
      </c>
      <c r="J47" s="514">
        <v>223062.084</v>
      </c>
      <c r="K47" s="515">
        <v>1639.6869999999999</v>
      </c>
      <c r="L47" s="516">
        <v>86.938999999999993</v>
      </c>
      <c r="M47" s="517">
        <v>1726.626</v>
      </c>
    </row>
    <row r="48" spans="2:13" x14ac:dyDescent="0.2">
      <c r="B48" s="112" t="s">
        <v>377</v>
      </c>
      <c r="C48" s="518">
        <v>3316</v>
      </c>
      <c r="D48" s="519">
        <v>2676</v>
      </c>
      <c r="E48" s="520">
        <v>360</v>
      </c>
      <c r="F48" s="521">
        <v>163</v>
      </c>
      <c r="G48" s="522">
        <v>92</v>
      </c>
      <c r="H48" s="523">
        <v>25</v>
      </c>
      <c r="I48" s="524">
        <v>318616.88900000002</v>
      </c>
      <c r="J48" s="525">
        <v>3052473.8620000002</v>
      </c>
      <c r="K48" s="526">
        <v>23773.668000000001</v>
      </c>
      <c r="L48" s="527">
        <v>1177.3979999999999</v>
      </c>
      <c r="M48" s="528">
        <v>24951.064999999999</v>
      </c>
    </row>
    <row r="49" spans="2:13" x14ac:dyDescent="0.2">
      <c r="B49" s="16" t="s">
        <v>490</v>
      </c>
      <c r="C49" s="507">
        <v>88</v>
      </c>
      <c r="D49" s="508">
        <v>67</v>
      </c>
      <c r="E49" s="509">
        <v>7</v>
      </c>
      <c r="F49" s="510">
        <v>2</v>
      </c>
      <c r="G49" s="511">
        <v>5</v>
      </c>
      <c r="H49" s="512">
        <v>7</v>
      </c>
      <c r="I49" s="513">
        <v>3280.1559999999999</v>
      </c>
      <c r="J49" s="514">
        <v>16055.819</v>
      </c>
      <c r="K49" s="515">
        <v>214.46199999999999</v>
      </c>
      <c r="L49" s="516">
        <v>23.315000000000001</v>
      </c>
      <c r="M49" s="517">
        <v>237.77600000000001</v>
      </c>
    </row>
    <row r="50" spans="2:13" x14ac:dyDescent="0.2">
      <c r="B50" s="16" t="s">
        <v>491</v>
      </c>
      <c r="C50" s="507">
        <v>212</v>
      </c>
      <c r="D50" s="508">
        <v>148</v>
      </c>
      <c r="E50" s="509">
        <v>22</v>
      </c>
      <c r="F50" s="510">
        <v>13</v>
      </c>
      <c r="G50" s="511">
        <v>9</v>
      </c>
      <c r="H50" s="512">
        <v>20</v>
      </c>
      <c r="I50" s="513">
        <v>8906.134</v>
      </c>
      <c r="J50" s="514">
        <v>90796.785999999993</v>
      </c>
      <c r="K50" s="515">
        <v>616.048</v>
      </c>
      <c r="L50" s="516">
        <v>57.847999999999999</v>
      </c>
      <c r="M50" s="517">
        <v>673.89599999999996</v>
      </c>
    </row>
    <row r="51" spans="2:13" x14ac:dyDescent="0.2">
      <c r="B51" s="16" t="s">
        <v>492</v>
      </c>
      <c r="C51" s="507">
        <v>464</v>
      </c>
      <c r="D51" s="508">
        <v>321</v>
      </c>
      <c r="E51" s="509">
        <v>49</v>
      </c>
      <c r="F51" s="510">
        <v>31</v>
      </c>
      <c r="G51" s="511">
        <v>26</v>
      </c>
      <c r="H51" s="512">
        <v>37</v>
      </c>
      <c r="I51" s="513">
        <v>53933.326999999997</v>
      </c>
      <c r="J51" s="514">
        <v>614324.17500000005</v>
      </c>
      <c r="K51" s="515">
        <v>4108.6729999999998</v>
      </c>
      <c r="L51" s="516">
        <v>239.38</v>
      </c>
      <c r="M51" s="517">
        <v>4348.0519999999997</v>
      </c>
    </row>
    <row r="52" spans="2:13" x14ac:dyDescent="0.2">
      <c r="B52" s="16" t="s">
        <v>493</v>
      </c>
      <c r="C52" s="507">
        <v>52</v>
      </c>
      <c r="D52" s="508">
        <v>29</v>
      </c>
      <c r="E52" s="509">
        <v>4</v>
      </c>
      <c r="F52" s="510">
        <v>5</v>
      </c>
      <c r="G52" s="511">
        <v>9</v>
      </c>
      <c r="H52" s="512">
        <v>5</v>
      </c>
      <c r="I52" s="513">
        <v>3653.2739999999999</v>
      </c>
      <c r="J52" s="514">
        <v>39964.055</v>
      </c>
      <c r="K52" s="515">
        <v>270.10300000000001</v>
      </c>
      <c r="L52" s="516">
        <v>10.204000000000001</v>
      </c>
      <c r="M52" s="517">
        <v>280.30700000000002</v>
      </c>
    </row>
    <row r="53" spans="2:13" x14ac:dyDescent="0.2">
      <c r="B53" s="16" t="s">
        <v>494</v>
      </c>
      <c r="C53" s="507">
        <v>213</v>
      </c>
      <c r="D53" s="508">
        <v>127</v>
      </c>
      <c r="E53" s="509">
        <v>34</v>
      </c>
      <c r="F53" s="510">
        <v>21</v>
      </c>
      <c r="G53" s="511">
        <v>12</v>
      </c>
      <c r="H53" s="512">
        <v>19</v>
      </c>
      <c r="I53" s="513">
        <v>17976.202000000001</v>
      </c>
      <c r="J53" s="514">
        <v>269009.50599999999</v>
      </c>
      <c r="K53" s="515">
        <v>1373.6189999999999</v>
      </c>
      <c r="L53" s="516">
        <v>55.633000000000003</v>
      </c>
      <c r="M53" s="517">
        <v>1429.252</v>
      </c>
    </row>
    <row r="54" spans="2:13" x14ac:dyDescent="0.2">
      <c r="B54" s="16" t="s">
        <v>495</v>
      </c>
      <c r="C54" s="507">
        <v>44</v>
      </c>
      <c r="D54" s="508">
        <v>25</v>
      </c>
      <c r="E54" s="509">
        <v>6</v>
      </c>
      <c r="F54" s="510">
        <v>5</v>
      </c>
      <c r="G54" s="511">
        <v>2</v>
      </c>
      <c r="H54" s="512">
        <v>6</v>
      </c>
      <c r="I54" s="513">
        <v>505.851</v>
      </c>
      <c r="J54" s="514">
        <v>4165.0749999999998</v>
      </c>
      <c r="K54" s="515">
        <v>29.736999999999998</v>
      </c>
      <c r="L54" s="516">
        <v>11.003</v>
      </c>
      <c r="M54" s="517">
        <v>40.74</v>
      </c>
    </row>
    <row r="55" spans="2:13" x14ac:dyDescent="0.2">
      <c r="B55" s="16" t="s">
        <v>496</v>
      </c>
      <c r="C55" s="507">
        <v>79</v>
      </c>
      <c r="D55" s="508">
        <v>46</v>
      </c>
      <c r="E55" s="509">
        <v>10</v>
      </c>
      <c r="F55" s="510">
        <v>6</v>
      </c>
      <c r="G55" s="511">
        <v>6</v>
      </c>
      <c r="H55" s="512">
        <v>11</v>
      </c>
      <c r="I55" s="513">
        <v>6842.84</v>
      </c>
      <c r="J55" s="514">
        <v>30356.848000000002</v>
      </c>
      <c r="K55" s="515">
        <v>518.29899999999998</v>
      </c>
      <c r="L55" s="516">
        <v>16.177</v>
      </c>
      <c r="M55" s="517">
        <v>534.476</v>
      </c>
    </row>
    <row r="56" spans="2:13" x14ac:dyDescent="0.2">
      <c r="B56" s="16" t="s">
        <v>497</v>
      </c>
      <c r="C56" s="507">
        <v>112</v>
      </c>
      <c r="D56" s="508">
        <v>68</v>
      </c>
      <c r="E56" s="509">
        <v>13</v>
      </c>
      <c r="F56" s="510">
        <v>11</v>
      </c>
      <c r="G56" s="511">
        <v>8</v>
      </c>
      <c r="H56" s="512">
        <v>12</v>
      </c>
      <c r="I56" s="513">
        <v>3055.3490000000002</v>
      </c>
      <c r="J56" s="514">
        <v>38848.627999999997</v>
      </c>
      <c r="K56" s="515">
        <v>192.34899999999999</v>
      </c>
      <c r="L56" s="516">
        <v>32.259</v>
      </c>
      <c r="M56" s="517">
        <v>224.608</v>
      </c>
    </row>
    <row r="57" spans="2:13" x14ac:dyDescent="0.2">
      <c r="B57" s="16" t="s">
        <v>498</v>
      </c>
      <c r="C57" s="507">
        <v>21</v>
      </c>
      <c r="D57" s="508">
        <v>17</v>
      </c>
      <c r="E57" s="509">
        <v>2</v>
      </c>
      <c r="F57" s="510">
        <v>2</v>
      </c>
      <c r="G57" s="511">
        <v>0</v>
      </c>
      <c r="H57" s="512">
        <v>0</v>
      </c>
      <c r="I57" s="513">
        <v>1292.8510000000001</v>
      </c>
      <c r="J57" s="514">
        <v>8163.942</v>
      </c>
      <c r="K57" s="515">
        <v>102.158</v>
      </c>
      <c r="L57" s="516">
        <v>9.36</v>
      </c>
      <c r="M57" s="517">
        <v>111.51900000000001</v>
      </c>
    </row>
    <row r="58" spans="2:13" x14ac:dyDescent="0.2">
      <c r="B58" s="16" t="s">
        <v>499</v>
      </c>
      <c r="C58" s="507">
        <v>85</v>
      </c>
      <c r="D58" s="508">
        <v>53</v>
      </c>
      <c r="E58" s="509">
        <v>9</v>
      </c>
      <c r="F58" s="510">
        <v>7</v>
      </c>
      <c r="G58" s="511">
        <v>5</v>
      </c>
      <c r="H58" s="512">
        <v>11</v>
      </c>
      <c r="I58" s="513">
        <v>3154.1170000000002</v>
      </c>
      <c r="J58" s="514">
        <v>31721.7</v>
      </c>
      <c r="K58" s="515">
        <v>216.91499999999999</v>
      </c>
      <c r="L58" s="516">
        <v>21.298999999999999</v>
      </c>
      <c r="M58" s="517">
        <v>238.214</v>
      </c>
    </row>
    <row r="59" spans="2:13" x14ac:dyDescent="0.2">
      <c r="B59" s="16" t="s">
        <v>500</v>
      </c>
      <c r="C59" s="507">
        <v>121</v>
      </c>
      <c r="D59" s="508">
        <v>67</v>
      </c>
      <c r="E59" s="509">
        <v>17</v>
      </c>
      <c r="F59" s="510">
        <v>9</v>
      </c>
      <c r="G59" s="511">
        <v>12</v>
      </c>
      <c r="H59" s="512">
        <v>16</v>
      </c>
      <c r="I59" s="513">
        <v>10235.968000000001</v>
      </c>
      <c r="J59" s="514">
        <v>79691.331999999995</v>
      </c>
      <c r="K59" s="515">
        <v>760.21</v>
      </c>
      <c r="L59" s="516">
        <v>34.173999999999999</v>
      </c>
      <c r="M59" s="517">
        <v>794.38400000000001</v>
      </c>
    </row>
    <row r="60" spans="2:13" x14ac:dyDescent="0.2">
      <c r="B60" s="16" t="s">
        <v>501</v>
      </c>
      <c r="C60" s="507">
        <v>94</v>
      </c>
      <c r="D60" s="508">
        <v>66</v>
      </c>
      <c r="E60" s="509">
        <v>9</v>
      </c>
      <c r="F60" s="510">
        <v>3</v>
      </c>
      <c r="G60" s="511">
        <v>7</v>
      </c>
      <c r="H60" s="512">
        <v>9</v>
      </c>
      <c r="I60" s="513">
        <v>4557.6329999999998</v>
      </c>
      <c r="J60" s="514">
        <v>80718.328999999998</v>
      </c>
      <c r="K60" s="515">
        <v>333.03800000000001</v>
      </c>
      <c r="L60" s="516">
        <v>23.14</v>
      </c>
      <c r="M60" s="517">
        <v>356.178</v>
      </c>
    </row>
    <row r="61" spans="2:13" x14ac:dyDescent="0.2">
      <c r="B61" s="16" t="s">
        <v>502</v>
      </c>
      <c r="C61" s="507">
        <v>143</v>
      </c>
      <c r="D61" s="508">
        <v>116</v>
      </c>
      <c r="E61" s="509">
        <v>11</v>
      </c>
      <c r="F61" s="510">
        <v>2</v>
      </c>
      <c r="G61" s="511">
        <v>4</v>
      </c>
      <c r="H61" s="512">
        <v>10</v>
      </c>
      <c r="I61" s="513">
        <v>7719.7110000000002</v>
      </c>
      <c r="J61" s="514">
        <v>38725.313000000002</v>
      </c>
      <c r="K61" s="515">
        <v>576.32299999999998</v>
      </c>
      <c r="L61" s="516">
        <v>38.597999999999999</v>
      </c>
      <c r="M61" s="517">
        <v>614.92100000000005</v>
      </c>
    </row>
    <row r="62" spans="2:13" x14ac:dyDescent="0.2">
      <c r="B62" s="16" t="s">
        <v>503</v>
      </c>
      <c r="C62" s="507">
        <v>200</v>
      </c>
      <c r="D62" s="508">
        <v>155</v>
      </c>
      <c r="E62" s="509">
        <v>16</v>
      </c>
      <c r="F62" s="510">
        <v>8</v>
      </c>
      <c r="G62" s="511">
        <v>9</v>
      </c>
      <c r="H62" s="512">
        <v>12</v>
      </c>
      <c r="I62" s="513">
        <v>9229.2060000000001</v>
      </c>
      <c r="J62" s="514">
        <v>89100.085999999996</v>
      </c>
      <c r="K62" s="515">
        <v>628.57000000000005</v>
      </c>
      <c r="L62" s="516">
        <v>56.939</v>
      </c>
      <c r="M62" s="517">
        <v>685.50900000000001</v>
      </c>
    </row>
    <row r="63" spans="2:13" x14ac:dyDescent="0.2">
      <c r="B63" s="16" t="s">
        <v>504</v>
      </c>
      <c r="C63" s="507">
        <v>151</v>
      </c>
      <c r="D63" s="508">
        <v>100</v>
      </c>
      <c r="E63" s="509">
        <v>16</v>
      </c>
      <c r="F63" s="510">
        <v>17</v>
      </c>
      <c r="G63" s="511">
        <v>7</v>
      </c>
      <c r="H63" s="512">
        <v>11</v>
      </c>
      <c r="I63" s="513">
        <v>7621.3729999999996</v>
      </c>
      <c r="J63" s="514">
        <v>72158.755000000005</v>
      </c>
      <c r="K63" s="515">
        <v>531.91200000000003</v>
      </c>
      <c r="L63" s="516">
        <v>33.838000000000001</v>
      </c>
      <c r="M63" s="517">
        <v>565.75099999999998</v>
      </c>
    </row>
    <row r="64" spans="2:13" x14ac:dyDescent="0.2">
      <c r="B64" s="16" t="s">
        <v>505</v>
      </c>
      <c r="C64" s="507">
        <v>50</v>
      </c>
      <c r="D64" s="508">
        <v>28</v>
      </c>
      <c r="E64" s="509">
        <v>8</v>
      </c>
      <c r="F64" s="510">
        <v>4</v>
      </c>
      <c r="G64" s="511">
        <v>2</v>
      </c>
      <c r="H64" s="512">
        <v>8</v>
      </c>
      <c r="I64" s="513">
        <v>1791.432</v>
      </c>
      <c r="J64" s="514">
        <v>26934.903999999999</v>
      </c>
      <c r="K64" s="515">
        <v>105.678</v>
      </c>
      <c r="L64" s="516">
        <v>8.2509999999999994</v>
      </c>
      <c r="M64" s="517">
        <v>113.929</v>
      </c>
    </row>
    <row r="65" spans="2:13" x14ac:dyDescent="0.2">
      <c r="B65" s="16" t="s">
        <v>506</v>
      </c>
      <c r="C65" s="507">
        <v>17</v>
      </c>
      <c r="D65" s="508">
        <v>9</v>
      </c>
      <c r="E65" s="509">
        <v>1</v>
      </c>
      <c r="F65" s="510">
        <v>1</v>
      </c>
      <c r="G65" s="511">
        <v>3</v>
      </c>
      <c r="H65" s="512">
        <v>3</v>
      </c>
      <c r="I65" s="513">
        <v>114.97199999999999</v>
      </c>
      <c r="J65" s="514">
        <v>3753.7240000000002</v>
      </c>
      <c r="K65" s="515">
        <v>8.218</v>
      </c>
      <c r="L65" s="516">
        <v>4.4630000000000001</v>
      </c>
      <c r="M65" s="517">
        <v>12.682</v>
      </c>
    </row>
    <row r="66" spans="2:13" x14ac:dyDescent="0.2">
      <c r="B66" s="16" t="s">
        <v>507</v>
      </c>
      <c r="C66" s="507">
        <v>51</v>
      </c>
      <c r="D66" s="508">
        <v>27</v>
      </c>
      <c r="E66" s="509">
        <v>7</v>
      </c>
      <c r="F66" s="510">
        <v>6</v>
      </c>
      <c r="G66" s="511">
        <v>7</v>
      </c>
      <c r="H66" s="512">
        <v>4</v>
      </c>
      <c r="I66" s="513">
        <v>2419.2130000000002</v>
      </c>
      <c r="J66" s="514">
        <v>17006.28</v>
      </c>
      <c r="K66" s="515">
        <v>159.87299999999999</v>
      </c>
      <c r="L66" s="516">
        <v>8.9489999999999998</v>
      </c>
      <c r="M66" s="517">
        <v>168.821</v>
      </c>
    </row>
    <row r="67" spans="2:13" x14ac:dyDescent="0.2">
      <c r="B67" s="16" t="s">
        <v>508</v>
      </c>
      <c r="C67" s="507">
        <v>397</v>
      </c>
      <c r="D67" s="508">
        <v>259</v>
      </c>
      <c r="E67" s="509">
        <v>58</v>
      </c>
      <c r="F67" s="510">
        <v>31</v>
      </c>
      <c r="G67" s="511">
        <v>24</v>
      </c>
      <c r="H67" s="512">
        <v>25</v>
      </c>
      <c r="I67" s="513">
        <v>69728.604000000007</v>
      </c>
      <c r="J67" s="514">
        <v>598336.45200000005</v>
      </c>
      <c r="K67" s="515">
        <v>5440.0810000000001</v>
      </c>
      <c r="L67" s="516">
        <v>165.71100000000001</v>
      </c>
      <c r="M67" s="517">
        <v>5605.7910000000002</v>
      </c>
    </row>
    <row r="68" spans="2:13" x14ac:dyDescent="0.2">
      <c r="B68" s="16" t="s">
        <v>509</v>
      </c>
      <c r="C68" s="507">
        <v>135</v>
      </c>
      <c r="D68" s="508">
        <v>94</v>
      </c>
      <c r="E68" s="509">
        <v>14</v>
      </c>
      <c r="F68" s="510">
        <v>5</v>
      </c>
      <c r="G68" s="511">
        <v>9</v>
      </c>
      <c r="H68" s="512">
        <v>13</v>
      </c>
      <c r="I68" s="513">
        <v>10452.958000000001</v>
      </c>
      <c r="J68" s="514">
        <v>58798.58</v>
      </c>
      <c r="K68" s="515">
        <v>811.96199999999999</v>
      </c>
      <c r="L68" s="516">
        <v>35.198999999999998</v>
      </c>
      <c r="M68" s="517">
        <v>847.16099999999994</v>
      </c>
    </row>
    <row r="69" spans="2:13" x14ac:dyDescent="0.2">
      <c r="B69" s="16" t="s">
        <v>415</v>
      </c>
      <c r="C69" s="507">
        <v>920</v>
      </c>
      <c r="D69" s="508">
        <v>612</v>
      </c>
      <c r="E69" s="509">
        <v>123</v>
      </c>
      <c r="F69" s="510">
        <v>77</v>
      </c>
      <c r="G69" s="511">
        <v>54</v>
      </c>
      <c r="H69" s="512">
        <v>54</v>
      </c>
      <c r="I69" s="513">
        <v>79789.661999999997</v>
      </c>
      <c r="J69" s="514">
        <v>720040.772</v>
      </c>
      <c r="K69" s="515">
        <v>5855.7039999999997</v>
      </c>
      <c r="L69" s="516">
        <v>236.20400000000001</v>
      </c>
      <c r="M69" s="517">
        <v>6091.9080000000004</v>
      </c>
    </row>
    <row r="70" spans="2:13" x14ac:dyDescent="0.2">
      <c r="B70" s="16" t="s">
        <v>510</v>
      </c>
      <c r="C70" s="507">
        <v>183</v>
      </c>
      <c r="D70" s="508">
        <v>122</v>
      </c>
      <c r="E70" s="509">
        <v>29</v>
      </c>
      <c r="F70" s="510">
        <v>9</v>
      </c>
      <c r="G70" s="511">
        <v>11</v>
      </c>
      <c r="H70" s="512">
        <v>12</v>
      </c>
      <c r="I70" s="513">
        <v>12356.055</v>
      </c>
      <c r="J70" s="514">
        <v>123802.802</v>
      </c>
      <c r="K70" s="515">
        <v>919.73599999999999</v>
      </c>
      <c r="L70" s="516">
        <v>55.454000000000001</v>
      </c>
      <c r="M70" s="517">
        <v>975.19100000000003</v>
      </c>
    </row>
    <row r="71" spans="2:13" x14ac:dyDescent="0.2">
      <c r="B71" s="112" t="s">
        <v>379</v>
      </c>
      <c r="C71" s="518">
        <v>2172</v>
      </c>
      <c r="D71" s="519">
        <v>1574</v>
      </c>
      <c r="E71" s="520">
        <v>302</v>
      </c>
      <c r="F71" s="521">
        <v>179</v>
      </c>
      <c r="G71" s="522">
        <v>92</v>
      </c>
      <c r="H71" s="523">
        <v>25</v>
      </c>
      <c r="I71" s="524">
        <v>268933.79499999998</v>
      </c>
      <c r="J71" s="525">
        <v>2802634.6340000001</v>
      </c>
      <c r="K71" s="526">
        <v>20862.092000000001</v>
      </c>
      <c r="L71" s="527">
        <v>892.56799999999998</v>
      </c>
      <c r="M71" s="528">
        <v>21754.66</v>
      </c>
    </row>
    <row r="72" spans="2:13" x14ac:dyDescent="0.2">
      <c r="B72" s="16" t="s">
        <v>511</v>
      </c>
      <c r="C72" s="507">
        <v>81</v>
      </c>
      <c r="D72" s="508">
        <v>45</v>
      </c>
      <c r="E72" s="509">
        <v>8</v>
      </c>
      <c r="F72" s="510">
        <v>6</v>
      </c>
      <c r="G72" s="511">
        <v>14</v>
      </c>
      <c r="H72" s="512">
        <v>8</v>
      </c>
      <c r="I72" s="513">
        <v>3823.915</v>
      </c>
      <c r="J72" s="514">
        <v>48087.781999999999</v>
      </c>
      <c r="K72" s="515">
        <v>279.69</v>
      </c>
      <c r="L72" s="516">
        <v>18.939</v>
      </c>
      <c r="M72" s="517">
        <v>298.62799999999999</v>
      </c>
    </row>
    <row r="73" spans="2:13" x14ac:dyDescent="0.2">
      <c r="B73" s="16" t="s">
        <v>512</v>
      </c>
      <c r="C73" s="507">
        <v>168</v>
      </c>
      <c r="D73" s="508">
        <v>97</v>
      </c>
      <c r="E73" s="509">
        <v>23</v>
      </c>
      <c r="F73" s="510">
        <v>15</v>
      </c>
      <c r="G73" s="511">
        <v>11</v>
      </c>
      <c r="H73" s="512">
        <v>22</v>
      </c>
      <c r="I73" s="513">
        <v>20544.722000000002</v>
      </c>
      <c r="J73" s="514">
        <v>276361.609</v>
      </c>
      <c r="K73" s="515">
        <v>1614.596</v>
      </c>
      <c r="L73" s="516">
        <v>190.58099999999999</v>
      </c>
      <c r="M73" s="517">
        <v>1805.1769999999999</v>
      </c>
    </row>
    <row r="74" spans="2:13" x14ac:dyDescent="0.2">
      <c r="B74" s="16" t="s">
        <v>513</v>
      </c>
      <c r="C74" s="507">
        <v>49</v>
      </c>
      <c r="D74" s="508">
        <v>26</v>
      </c>
      <c r="E74" s="509">
        <v>5</v>
      </c>
      <c r="F74" s="510">
        <v>3</v>
      </c>
      <c r="G74" s="511">
        <v>6</v>
      </c>
      <c r="H74" s="512">
        <v>9</v>
      </c>
      <c r="I74" s="513">
        <v>1050.7660000000001</v>
      </c>
      <c r="J74" s="514">
        <v>23413.573</v>
      </c>
      <c r="K74" s="515">
        <v>74.691000000000003</v>
      </c>
      <c r="L74" s="516">
        <v>12.499000000000001</v>
      </c>
      <c r="M74" s="517">
        <v>87.191000000000003</v>
      </c>
    </row>
    <row r="75" spans="2:13" x14ac:dyDescent="0.2">
      <c r="B75" s="16" t="s">
        <v>514</v>
      </c>
      <c r="C75" s="507">
        <v>63</v>
      </c>
      <c r="D75" s="508">
        <v>38</v>
      </c>
      <c r="E75" s="509">
        <v>5</v>
      </c>
      <c r="F75" s="510">
        <v>6</v>
      </c>
      <c r="G75" s="511">
        <v>3</v>
      </c>
      <c r="H75" s="512">
        <v>11</v>
      </c>
      <c r="I75" s="513">
        <v>781.46799999999996</v>
      </c>
      <c r="J75" s="514">
        <v>15752.709000000001</v>
      </c>
      <c r="K75" s="515">
        <v>47.238</v>
      </c>
      <c r="L75" s="516">
        <v>16.013000000000002</v>
      </c>
      <c r="M75" s="517">
        <v>63.250999999999998</v>
      </c>
    </row>
    <row r="76" spans="2:13" x14ac:dyDescent="0.2">
      <c r="B76" s="16" t="s">
        <v>515</v>
      </c>
      <c r="C76" s="507">
        <v>39</v>
      </c>
      <c r="D76" s="508">
        <v>20</v>
      </c>
      <c r="E76" s="509">
        <v>6</v>
      </c>
      <c r="F76" s="510">
        <v>2</v>
      </c>
      <c r="G76" s="511">
        <v>1</v>
      </c>
      <c r="H76" s="512">
        <v>10</v>
      </c>
      <c r="I76" s="513">
        <v>1376.2149999999999</v>
      </c>
      <c r="J76" s="514">
        <v>8082.0119999999997</v>
      </c>
      <c r="K76" s="515">
        <v>96.585999999999999</v>
      </c>
      <c r="L76" s="516">
        <v>5.6509999999999998</v>
      </c>
      <c r="M76" s="517">
        <v>102.23699999999999</v>
      </c>
    </row>
    <row r="77" spans="2:13" x14ac:dyDescent="0.2">
      <c r="B77" s="16" t="s">
        <v>398</v>
      </c>
      <c r="C77" s="507">
        <v>803</v>
      </c>
      <c r="D77" s="508">
        <v>506</v>
      </c>
      <c r="E77" s="509">
        <v>112</v>
      </c>
      <c r="F77" s="510">
        <v>64</v>
      </c>
      <c r="G77" s="511">
        <v>68</v>
      </c>
      <c r="H77" s="512">
        <v>53</v>
      </c>
      <c r="I77" s="513">
        <v>119402.997</v>
      </c>
      <c r="J77" s="514">
        <v>1401939.7420000001</v>
      </c>
      <c r="K77" s="515">
        <v>9453.41</v>
      </c>
      <c r="L77" s="516">
        <v>278.72500000000002</v>
      </c>
      <c r="M77" s="517">
        <v>9732.1350000000002</v>
      </c>
    </row>
    <row r="78" spans="2:13" x14ac:dyDescent="0.2">
      <c r="B78" s="16" t="s">
        <v>516</v>
      </c>
      <c r="C78" s="507">
        <v>39</v>
      </c>
      <c r="D78" s="508">
        <v>22</v>
      </c>
      <c r="E78" s="509">
        <v>3</v>
      </c>
      <c r="F78" s="510">
        <v>3</v>
      </c>
      <c r="G78" s="511">
        <v>1</v>
      </c>
      <c r="H78" s="512">
        <v>10</v>
      </c>
      <c r="I78" s="513">
        <v>477.267</v>
      </c>
      <c r="J78" s="514">
        <v>7645.5069999999996</v>
      </c>
      <c r="K78" s="515">
        <v>28.459</v>
      </c>
      <c r="L78" s="516">
        <v>6.367</v>
      </c>
      <c r="M78" s="517">
        <v>34.826999999999998</v>
      </c>
    </row>
    <row r="79" spans="2:13" x14ac:dyDescent="0.2">
      <c r="B79" s="16" t="s">
        <v>517</v>
      </c>
      <c r="C79" s="507">
        <v>17</v>
      </c>
      <c r="D79" s="508">
        <v>10</v>
      </c>
      <c r="E79" s="509">
        <v>3</v>
      </c>
      <c r="F79" s="510">
        <v>0</v>
      </c>
      <c r="G79" s="511">
        <v>1</v>
      </c>
      <c r="H79" s="512">
        <v>3</v>
      </c>
      <c r="I79" s="513">
        <v>289.67</v>
      </c>
      <c r="J79" s="514">
        <v>2751.1120000000001</v>
      </c>
      <c r="K79" s="515">
        <v>16.483000000000001</v>
      </c>
      <c r="L79" s="516">
        <v>2.9380000000000002</v>
      </c>
      <c r="M79" s="517">
        <v>19.420000000000002</v>
      </c>
    </row>
    <row r="80" spans="2:13" x14ac:dyDescent="0.2">
      <c r="B80" s="16" t="s">
        <v>518</v>
      </c>
      <c r="C80" s="507">
        <v>20</v>
      </c>
      <c r="D80" s="508">
        <v>11</v>
      </c>
      <c r="E80" s="509">
        <v>1</v>
      </c>
      <c r="F80" s="510">
        <v>1</v>
      </c>
      <c r="G80" s="511">
        <v>1</v>
      </c>
      <c r="H80" s="512">
        <v>6</v>
      </c>
      <c r="I80" s="513">
        <v>179.929</v>
      </c>
      <c r="J80" s="514">
        <v>4722.5020000000004</v>
      </c>
      <c r="K80" s="515">
        <v>10.465</v>
      </c>
      <c r="L80" s="516">
        <v>4.8570000000000002</v>
      </c>
      <c r="M80" s="517">
        <v>15.321999999999999</v>
      </c>
    </row>
    <row r="81" spans="2:13" x14ac:dyDescent="0.2">
      <c r="B81" s="16" t="s">
        <v>519</v>
      </c>
      <c r="C81" s="507">
        <v>153</v>
      </c>
      <c r="D81" s="508">
        <v>84</v>
      </c>
      <c r="E81" s="509">
        <v>28</v>
      </c>
      <c r="F81" s="510">
        <v>16</v>
      </c>
      <c r="G81" s="511">
        <v>16</v>
      </c>
      <c r="H81" s="512">
        <v>9</v>
      </c>
      <c r="I81" s="513">
        <v>7634.05</v>
      </c>
      <c r="J81" s="514">
        <v>83090.091</v>
      </c>
      <c r="K81" s="515">
        <v>521.98099999999999</v>
      </c>
      <c r="L81" s="516">
        <v>36.823999999999998</v>
      </c>
      <c r="M81" s="517">
        <v>558.80499999999995</v>
      </c>
    </row>
    <row r="82" spans="2:13" x14ac:dyDescent="0.2">
      <c r="B82" s="16" t="s">
        <v>520</v>
      </c>
      <c r="C82" s="507">
        <v>234</v>
      </c>
      <c r="D82" s="508">
        <v>137</v>
      </c>
      <c r="E82" s="509">
        <v>32</v>
      </c>
      <c r="F82" s="510">
        <v>16</v>
      </c>
      <c r="G82" s="511">
        <v>25</v>
      </c>
      <c r="H82" s="512">
        <v>24</v>
      </c>
      <c r="I82" s="513">
        <v>53651.120999999999</v>
      </c>
      <c r="J82" s="514">
        <v>394519.26199999999</v>
      </c>
      <c r="K82" s="515">
        <v>4327.0590000000002</v>
      </c>
      <c r="L82" s="516">
        <v>89.900999999999996</v>
      </c>
      <c r="M82" s="517">
        <v>4416.9589999999998</v>
      </c>
    </row>
    <row r="83" spans="2:13" x14ac:dyDescent="0.2">
      <c r="B83" s="16" t="s">
        <v>521</v>
      </c>
      <c r="C83" s="507">
        <v>17</v>
      </c>
      <c r="D83" s="508">
        <v>7</v>
      </c>
      <c r="E83" s="509">
        <v>1</v>
      </c>
      <c r="F83" s="510">
        <v>2</v>
      </c>
      <c r="G83" s="511">
        <v>3</v>
      </c>
      <c r="H83" s="512">
        <v>4</v>
      </c>
      <c r="I83" s="513">
        <v>92.46</v>
      </c>
      <c r="J83" s="514">
        <v>3929.998</v>
      </c>
      <c r="K83" s="515">
        <v>6.5229999999999997</v>
      </c>
      <c r="L83" s="516">
        <v>3.1240000000000001</v>
      </c>
      <c r="M83" s="517">
        <v>9.6470000000000002</v>
      </c>
    </row>
    <row r="84" spans="2:13" x14ac:dyDescent="0.2">
      <c r="B84" s="16" t="s">
        <v>522</v>
      </c>
      <c r="C84" s="507">
        <v>17</v>
      </c>
      <c r="D84" s="508">
        <v>8</v>
      </c>
      <c r="E84" s="509">
        <v>3</v>
      </c>
      <c r="F84" s="510">
        <v>1</v>
      </c>
      <c r="G84" s="511">
        <v>2</v>
      </c>
      <c r="H84" s="512">
        <v>3</v>
      </c>
      <c r="I84" s="513">
        <v>396.45499999999998</v>
      </c>
      <c r="J84" s="514">
        <v>2546.3319999999999</v>
      </c>
      <c r="K84" s="515">
        <v>23.055</v>
      </c>
      <c r="L84" s="516">
        <v>2.9129999999999998</v>
      </c>
      <c r="M84" s="517">
        <v>25.966999999999999</v>
      </c>
    </row>
    <row r="85" spans="2:13" x14ac:dyDescent="0.2">
      <c r="B85" s="16" t="s">
        <v>523</v>
      </c>
      <c r="C85" s="507">
        <v>45</v>
      </c>
      <c r="D85" s="508">
        <v>22</v>
      </c>
      <c r="E85" s="509">
        <v>5</v>
      </c>
      <c r="F85" s="510">
        <v>5</v>
      </c>
      <c r="G85" s="511">
        <v>3</v>
      </c>
      <c r="H85" s="512">
        <v>10</v>
      </c>
      <c r="I85" s="513">
        <v>2508.627</v>
      </c>
      <c r="J85" s="514">
        <v>31186.276999999998</v>
      </c>
      <c r="K85" s="515">
        <v>184.726</v>
      </c>
      <c r="L85" s="516">
        <v>13.364000000000001</v>
      </c>
      <c r="M85" s="517">
        <v>198.09100000000001</v>
      </c>
    </row>
    <row r="86" spans="2:13" x14ac:dyDescent="0.2">
      <c r="B86" s="16" t="s">
        <v>524</v>
      </c>
      <c r="C86" s="507">
        <v>66</v>
      </c>
      <c r="D86" s="508">
        <v>35</v>
      </c>
      <c r="E86" s="509">
        <v>12</v>
      </c>
      <c r="F86" s="510">
        <v>5</v>
      </c>
      <c r="G86" s="511">
        <v>5</v>
      </c>
      <c r="H86" s="512">
        <v>9</v>
      </c>
      <c r="I86" s="513">
        <v>2679.3739999999998</v>
      </c>
      <c r="J86" s="514">
        <v>23363.356</v>
      </c>
      <c r="K86" s="515">
        <v>191.529</v>
      </c>
      <c r="L86" s="516">
        <v>17.218</v>
      </c>
      <c r="M86" s="517">
        <v>208.74700000000001</v>
      </c>
    </row>
    <row r="87" spans="2:13" x14ac:dyDescent="0.2">
      <c r="B87" s="16" t="s">
        <v>525</v>
      </c>
      <c r="C87" s="507">
        <v>53</v>
      </c>
      <c r="D87" s="508">
        <v>25</v>
      </c>
      <c r="E87" s="509">
        <v>6</v>
      </c>
      <c r="F87" s="510">
        <v>7</v>
      </c>
      <c r="G87" s="511">
        <v>5</v>
      </c>
      <c r="H87" s="512">
        <v>10</v>
      </c>
      <c r="I87" s="513">
        <v>1278.7850000000001</v>
      </c>
      <c r="J87" s="514">
        <v>20359.767</v>
      </c>
      <c r="K87" s="515">
        <v>82.855999999999995</v>
      </c>
      <c r="L87" s="516">
        <v>12.086</v>
      </c>
      <c r="M87" s="517">
        <v>94.941999999999993</v>
      </c>
    </row>
    <row r="88" spans="2:13" x14ac:dyDescent="0.2">
      <c r="B88" s="16" t="s">
        <v>526</v>
      </c>
      <c r="C88" s="507">
        <v>49</v>
      </c>
      <c r="D88" s="508">
        <v>25</v>
      </c>
      <c r="E88" s="509">
        <v>1</v>
      </c>
      <c r="F88" s="510">
        <v>2</v>
      </c>
      <c r="G88" s="511">
        <v>6</v>
      </c>
      <c r="H88" s="512">
        <v>15</v>
      </c>
      <c r="I88" s="513">
        <v>1096.2280000000001</v>
      </c>
      <c r="J88" s="514">
        <v>10639.171</v>
      </c>
      <c r="K88" s="515">
        <v>72.596000000000004</v>
      </c>
      <c r="L88" s="516">
        <v>10.252000000000001</v>
      </c>
      <c r="M88" s="517">
        <v>82.847999999999999</v>
      </c>
    </row>
    <row r="89" spans="2:13" x14ac:dyDescent="0.2">
      <c r="B89" s="16" t="s">
        <v>527</v>
      </c>
      <c r="C89" s="507">
        <v>141</v>
      </c>
      <c r="D89" s="508">
        <v>73</v>
      </c>
      <c r="E89" s="509">
        <v>21</v>
      </c>
      <c r="F89" s="510">
        <v>17</v>
      </c>
      <c r="G89" s="511">
        <v>12</v>
      </c>
      <c r="H89" s="512">
        <v>18</v>
      </c>
      <c r="I89" s="513">
        <v>13376.605</v>
      </c>
      <c r="J89" s="514">
        <v>123706.329</v>
      </c>
      <c r="K89" s="515">
        <v>970.03200000000004</v>
      </c>
      <c r="L89" s="516">
        <v>37.57</v>
      </c>
      <c r="M89" s="517">
        <v>1007.603</v>
      </c>
    </row>
    <row r="90" spans="2:13" x14ac:dyDescent="0.2">
      <c r="B90" s="16" t="s">
        <v>528</v>
      </c>
      <c r="C90" s="507">
        <v>35</v>
      </c>
      <c r="D90" s="508">
        <v>19</v>
      </c>
      <c r="E90" s="509">
        <v>4</v>
      </c>
      <c r="F90" s="510">
        <v>2</v>
      </c>
      <c r="G90" s="511">
        <v>2</v>
      </c>
      <c r="H90" s="512">
        <v>8</v>
      </c>
      <c r="I90" s="513">
        <v>917.62199999999996</v>
      </c>
      <c r="J90" s="514">
        <v>13553.04</v>
      </c>
      <c r="K90" s="515">
        <v>53.478999999999999</v>
      </c>
      <c r="L90" s="516">
        <v>7.3609999999999998</v>
      </c>
      <c r="M90" s="517">
        <v>60.84</v>
      </c>
    </row>
    <row r="91" spans="2:13" x14ac:dyDescent="0.2">
      <c r="B91" s="16" t="s">
        <v>529</v>
      </c>
      <c r="C91" s="507">
        <v>75</v>
      </c>
      <c r="D91" s="508">
        <v>42</v>
      </c>
      <c r="E91" s="509">
        <v>9</v>
      </c>
      <c r="F91" s="510">
        <v>4</v>
      </c>
      <c r="G91" s="511">
        <v>11</v>
      </c>
      <c r="H91" s="512">
        <v>9</v>
      </c>
      <c r="I91" s="513">
        <v>11041.477999999999</v>
      </c>
      <c r="J91" s="514">
        <v>73948.206000000006</v>
      </c>
      <c r="K91" s="515">
        <v>867.11699999999996</v>
      </c>
      <c r="L91" s="516">
        <v>15.069000000000001</v>
      </c>
      <c r="M91" s="517">
        <v>882.18600000000004</v>
      </c>
    </row>
    <row r="92" spans="2:13" x14ac:dyDescent="0.2">
      <c r="B92" s="16" t="s">
        <v>530</v>
      </c>
      <c r="C92" s="507">
        <v>112</v>
      </c>
      <c r="D92" s="508">
        <v>63</v>
      </c>
      <c r="E92" s="509">
        <v>8</v>
      </c>
      <c r="F92" s="510">
        <v>7</v>
      </c>
      <c r="G92" s="511">
        <v>13</v>
      </c>
      <c r="H92" s="512">
        <v>21</v>
      </c>
      <c r="I92" s="513">
        <v>5395.6710000000003</v>
      </c>
      <c r="J92" s="514">
        <v>59860.262999999999</v>
      </c>
      <c r="K92" s="515">
        <v>400.577</v>
      </c>
      <c r="L92" s="516">
        <v>28.847999999999999</v>
      </c>
      <c r="M92" s="517">
        <v>429.42500000000001</v>
      </c>
    </row>
    <row r="93" spans="2:13" x14ac:dyDescent="0.2">
      <c r="B93" s="16" t="s">
        <v>531</v>
      </c>
      <c r="C93" s="507">
        <v>63</v>
      </c>
      <c r="D93" s="508">
        <v>35</v>
      </c>
      <c r="E93" s="509">
        <v>5</v>
      </c>
      <c r="F93" s="510">
        <v>5</v>
      </c>
      <c r="G93" s="511">
        <v>6</v>
      </c>
      <c r="H93" s="512">
        <v>12</v>
      </c>
      <c r="I93" s="513">
        <v>2063.6390000000001</v>
      </c>
      <c r="J93" s="514">
        <v>22966.177</v>
      </c>
      <c r="K93" s="515">
        <v>156.40700000000001</v>
      </c>
      <c r="L93" s="516">
        <v>14.581</v>
      </c>
      <c r="M93" s="517">
        <v>170.988</v>
      </c>
    </row>
    <row r="94" spans="2:13" x14ac:dyDescent="0.2">
      <c r="B94" s="16" t="s">
        <v>532</v>
      </c>
      <c r="C94" s="507">
        <v>265</v>
      </c>
      <c r="D94" s="508">
        <v>157</v>
      </c>
      <c r="E94" s="509">
        <v>39</v>
      </c>
      <c r="F94" s="510">
        <v>28</v>
      </c>
      <c r="G94" s="511">
        <v>15</v>
      </c>
      <c r="H94" s="512">
        <v>26</v>
      </c>
      <c r="I94" s="513">
        <v>18874.728999999999</v>
      </c>
      <c r="J94" s="514">
        <v>150209.81700000001</v>
      </c>
      <c r="K94" s="515">
        <v>1382.5360000000001</v>
      </c>
      <c r="L94" s="516">
        <v>66.887</v>
      </c>
      <c r="M94" s="517">
        <v>1449.423</v>
      </c>
    </row>
    <row r="95" spans="2:13" x14ac:dyDescent="0.2">
      <c r="B95" s="112" t="s">
        <v>383</v>
      </c>
      <c r="C95" s="518">
        <v>1924</v>
      </c>
      <c r="D95" s="519">
        <v>1500</v>
      </c>
      <c r="E95" s="520">
        <v>220</v>
      </c>
      <c r="F95" s="521">
        <v>120</v>
      </c>
      <c r="G95" s="522">
        <v>60</v>
      </c>
      <c r="H95" s="523">
        <v>24</v>
      </c>
      <c r="I95" s="524">
        <v>138780.96400000001</v>
      </c>
      <c r="J95" s="525">
        <v>1564168.611</v>
      </c>
      <c r="K95" s="526">
        <v>10210.174999999999</v>
      </c>
      <c r="L95" s="527">
        <v>823.601</v>
      </c>
      <c r="M95" s="528">
        <v>11033.776</v>
      </c>
    </row>
    <row r="96" spans="2:13" x14ac:dyDescent="0.2">
      <c r="B96" s="16" t="s">
        <v>533</v>
      </c>
      <c r="C96" s="507">
        <v>202</v>
      </c>
      <c r="D96" s="508">
        <v>133</v>
      </c>
      <c r="E96" s="509">
        <v>26</v>
      </c>
      <c r="F96" s="510">
        <v>21</v>
      </c>
      <c r="G96" s="511">
        <v>7</v>
      </c>
      <c r="H96" s="512">
        <v>15</v>
      </c>
      <c r="I96" s="513">
        <v>6670.3360000000002</v>
      </c>
      <c r="J96" s="514">
        <v>56781.735000000001</v>
      </c>
      <c r="K96" s="515">
        <v>435.46300000000002</v>
      </c>
      <c r="L96" s="516">
        <v>49.451999999999998</v>
      </c>
      <c r="M96" s="517">
        <v>484.91399999999999</v>
      </c>
    </row>
    <row r="97" spans="2:13" x14ac:dyDescent="0.2">
      <c r="B97" s="16" t="s">
        <v>534</v>
      </c>
      <c r="C97" s="507">
        <v>86</v>
      </c>
      <c r="D97" s="508">
        <v>51</v>
      </c>
      <c r="E97" s="509">
        <v>16</v>
      </c>
      <c r="F97" s="510">
        <v>5</v>
      </c>
      <c r="G97" s="511">
        <v>7</v>
      </c>
      <c r="H97" s="512">
        <v>7</v>
      </c>
      <c r="I97" s="513">
        <v>1515.376</v>
      </c>
      <c r="J97" s="514">
        <v>15995.772999999999</v>
      </c>
      <c r="K97" s="515">
        <v>88.602999999999994</v>
      </c>
      <c r="L97" s="516">
        <v>16.952000000000002</v>
      </c>
      <c r="M97" s="517">
        <v>105.55500000000001</v>
      </c>
    </row>
    <row r="98" spans="2:13" x14ac:dyDescent="0.2">
      <c r="B98" s="16" t="s">
        <v>535</v>
      </c>
      <c r="C98" s="507">
        <v>63</v>
      </c>
      <c r="D98" s="508">
        <v>42</v>
      </c>
      <c r="E98" s="509">
        <v>6</v>
      </c>
      <c r="F98" s="510">
        <v>5</v>
      </c>
      <c r="G98" s="511">
        <v>7</v>
      </c>
      <c r="H98" s="512">
        <v>3</v>
      </c>
      <c r="I98" s="513">
        <v>13197.155000000001</v>
      </c>
      <c r="J98" s="514">
        <v>98193.135999999999</v>
      </c>
      <c r="K98" s="515">
        <v>1046.56</v>
      </c>
      <c r="L98" s="516">
        <v>36.097000000000001</v>
      </c>
      <c r="M98" s="517">
        <v>1082.6569999999999</v>
      </c>
    </row>
    <row r="99" spans="2:13" x14ac:dyDescent="0.2">
      <c r="B99" s="16" t="s">
        <v>536</v>
      </c>
      <c r="C99" s="507">
        <v>59</v>
      </c>
      <c r="D99" s="508">
        <v>35</v>
      </c>
      <c r="E99" s="509">
        <v>6</v>
      </c>
      <c r="F99" s="510">
        <v>6</v>
      </c>
      <c r="G99" s="511">
        <v>5</v>
      </c>
      <c r="H99" s="512">
        <v>7</v>
      </c>
      <c r="I99" s="513">
        <v>3626.5970000000002</v>
      </c>
      <c r="J99" s="514">
        <v>234678.723</v>
      </c>
      <c r="K99" s="515">
        <v>264.33300000000003</v>
      </c>
      <c r="L99" s="516">
        <v>169.43299999999999</v>
      </c>
      <c r="M99" s="517">
        <v>433.76600000000002</v>
      </c>
    </row>
    <row r="100" spans="2:13" x14ac:dyDescent="0.2">
      <c r="B100" s="16" t="s">
        <v>537</v>
      </c>
      <c r="C100" s="507">
        <v>123</v>
      </c>
      <c r="D100" s="508">
        <v>76</v>
      </c>
      <c r="E100" s="509">
        <v>14</v>
      </c>
      <c r="F100" s="510">
        <v>12</v>
      </c>
      <c r="G100" s="511">
        <v>8</v>
      </c>
      <c r="H100" s="512">
        <v>13</v>
      </c>
      <c r="I100" s="513">
        <v>12910.299000000001</v>
      </c>
      <c r="J100" s="514">
        <v>87014.733999999997</v>
      </c>
      <c r="K100" s="515">
        <v>979.76199999999994</v>
      </c>
      <c r="L100" s="516">
        <v>20.457000000000001</v>
      </c>
      <c r="M100" s="517">
        <v>1000.22</v>
      </c>
    </row>
    <row r="101" spans="2:13" x14ac:dyDescent="0.2">
      <c r="B101" s="16" t="s">
        <v>538</v>
      </c>
      <c r="C101" s="507">
        <v>72</v>
      </c>
      <c r="D101" s="508">
        <v>42</v>
      </c>
      <c r="E101" s="509">
        <v>10</v>
      </c>
      <c r="F101" s="510">
        <v>7</v>
      </c>
      <c r="G101" s="511">
        <v>5</v>
      </c>
      <c r="H101" s="512">
        <v>8</v>
      </c>
      <c r="I101" s="513">
        <v>4126.3940000000002</v>
      </c>
      <c r="J101" s="514">
        <v>36122.533000000003</v>
      </c>
      <c r="K101" s="515">
        <v>290.423</v>
      </c>
      <c r="L101" s="516">
        <v>10.134</v>
      </c>
      <c r="M101" s="517">
        <v>300.55700000000002</v>
      </c>
    </row>
    <row r="102" spans="2:13" x14ac:dyDescent="0.2">
      <c r="B102" s="16" t="s">
        <v>539</v>
      </c>
      <c r="C102" s="507">
        <v>34</v>
      </c>
      <c r="D102" s="508">
        <v>20</v>
      </c>
      <c r="E102" s="509">
        <v>6</v>
      </c>
      <c r="F102" s="510">
        <v>1</v>
      </c>
      <c r="G102" s="511">
        <v>3</v>
      </c>
      <c r="H102" s="512">
        <v>4</v>
      </c>
      <c r="I102" s="513">
        <v>2364.768</v>
      </c>
      <c r="J102" s="514">
        <v>28829.3</v>
      </c>
      <c r="K102" s="515">
        <v>177.07499999999999</v>
      </c>
      <c r="L102" s="516">
        <v>22.803999999999998</v>
      </c>
      <c r="M102" s="517">
        <v>199.88</v>
      </c>
    </row>
    <row r="103" spans="2:13" x14ac:dyDescent="0.2">
      <c r="B103" s="16" t="s">
        <v>540</v>
      </c>
      <c r="C103" s="507">
        <v>32</v>
      </c>
      <c r="D103" s="508">
        <v>20</v>
      </c>
      <c r="E103" s="509">
        <v>5</v>
      </c>
      <c r="F103" s="510">
        <v>0</v>
      </c>
      <c r="G103" s="511">
        <v>3</v>
      </c>
      <c r="H103" s="512">
        <v>4</v>
      </c>
      <c r="I103" s="513">
        <v>358.73500000000001</v>
      </c>
      <c r="J103" s="514">
        <v>5483.9269999999997</v>
      </c>
      <c r="K103" s="515">
        <v>21.719000000000001</v>
      </c>
      <c r="L103" s="516">
        <v>8.0760000000000005</v>
      </c>
      <c r="M103" s="517">
        <v>29.795000000000002</v>
      </c>
    </row>
    <row r="104" spans="2:13" x14ac:dyDescent="0.2">
      <c r="B104" s="16" t="s">
        <v>541</v>
      </c>
      <c r="C104" s="507">
        <v>330</v>
      </c>
      <c r="D104" s="508">
        <v>212</v>
      </c>
      <c r="E104" s="509">
        <v>47</v>
      </c>
      <c r="F104" s="510">
        <v>35</v>
      </c>
      <c r="G104" s="511">
        <v>15</v>
      </c>
      <c r="H104" s="512">
        <v>21</v>
      </c>
      <c r="I104" s="513">
        <v>23114.241000000002</v>
      </c>
      <c r="J104" s="514">
        <v>153199.201</v>
      </c>
      <c r="K104" s="515">
        <v>1721.5260000000001</v>
      </c>
      <c r="L104" s="516">
        <v>72.935000000000002</v>
      </c>
      <c r="M104" s="517">
        <v>1794.46</v>
      </c>
    </row>
    <row r="105" spans="2:13" x14ac:dyDescent="0.2">
      <c r="B105" s="16" t="s">
        <v>542</v>
      </c>
      <c r="C105" s="507">
        <v>108</v>
      </c>
      <c r="D105" s="508">
        <v>65</v>
      </c>
      <c r="E105" s="509">
        <v>12</v>
      </c>
      <c r="F105" s="510">
        <v>14</v>
      </c>
      <c r="G105" s="511">
        <v>7</v>
      </c>
      <c r="H105" s="512">
        <v>10</v>
      </c>
      <c r="I105" s="513">
        <v>9438.4590000000007</v>
      </c>
      <c r="J105" s="514">
        <v>89153.505999999994</v>
      </c>
      <c r="K105" s="515">
        <v>719.33</v>
      </c>
      <c r="L105" s="516">
        <v>50.363999999999997</v>
      </c>
      <c r="M105" s="517">
        <v>769.69399999999996</v>
      </c>
    </row>
    <row r="106" spans="2:13" x14ac:dyDescent="0.2">
      <c r="B106" s="16" t="s">
        <v>543</v>
      </c>
      <c r="C106" s="507">
        <v>516</v>
      </c>
      <c r="D106" s="508">
        <v>329</v>
      </c>
      <c r="E106" s="509">
        <v>69</v>
      </c>
      <c r="F106" s="510">
        <v>41</v>
      </c>
      <c r="G106" s="511">
        <v>35</v>
      </c>
      <c r="H106" s="512">
        <v>42</v>
      </c>
      <c r="I106" s="513">
        <v>29830.080000000002</v>
      </c>
      <c r="J106" s="514">
        <v>427592.97200000001</v>
      </c>
      <c r="K106" s="515">
        <v>2199.7979999999998</v>
      </c>
      <c r="L106" s="516">
        <v>217.846</v>
      </c>
      <c r="M106" s="517">
        <v>2417.6439999999998</v>
      </c>
    </row>
    <row r="107" spans="2:13" x14ac:dyDescent="0.2">
      <c r="B107" s="16" t="s">
        <v>544</v>
      </c>
      <c r="C107" s="507">
        <v>41</v>
      </c>
      <c r="D107" s="508">
        <v>23</v>
      </c>
      <c r="E107" s="509">
        <v>5</v>
      </c>
      <c r="F107" s="510">
        <v>6</v>
      </c>
      <c r="G107" s="511">
        <v>4</v>
      </c>
      <c r="H107" s="512">
        <v>3</v>
      </c>
      <c r="I107" s="513">
        <v>1955.126</v>
      </c>
      <c r="J107" s="514">
        <v>21282.893</v>
      </c>
      <c r="K107" s="515">
        <v>143.60900000000001</v>
      </c>
      <c r="L107" s="516">
        <v>6.0860000000000003</v>
      </c>
      <c r="M107" s="517">
        <v>149.69499999999999</v>
      </c>
    </row>
    <row r="108" spans="2:13" x14ac:dyDescent="0.2">
      <c r="B108" s="16" t="s">
        <v>545</v>
      </c>
      <c r="C108" s="507">
        <v>36</v>
      </c>
      <c r="D108" s="508">
        <v>27</v>
      </c>
      <c r="E108" s="509">
        <v>3</v>
      </c>
      <c r="F108" s="510">
        <v>2</v>
      </c>
      <c r="G108" s="511">
        <v>1</v>
      </c>
      <c r="H108" s="512">
        <v>3</v>
      </c>
      <c r="I108" s="513">
        <v>1309.472</v>
      </c>
      <c r="J108" s="514">
        <v>11436.471</v>
      </c>
      <c r="K108" s="515">
        <v>94.283000000000001</v>
      </c>
      <c r="L108" s="516">
        <v>7.2510000000000003</v>
      </c>
      <c r="M108" s="517">
        <v>101.53400000000001</v>
      </c>
    </row>
    <row r="109" spans="2:13" x14ac:dyDescent="0.2">
      <c r="B109" s="16" t="s">
        <v>546</v>
      </c>
      <c r="C109" s="507">
        <v>253</v>
      </c>
      <c r="D109" s="508">
        <v>171</v>
      </c>
      <c r="E109" s="509">
        <v>28</v>
      </c>
      <c r="F109" s="510">
        <v>16</v>
      </c>
      <c r="G109" s="511">
        <v>18</v>
      </c>
      <c r="H109" s="512">
        <v>20</v>
      </c>
      <c r="I109" s="513">
        <v>15743.781000000001</v>
      </c>
      <c r="J109" s="514">
        <v>158339.51999999999</v>
      </c>
      <c r="K109" s="515">
        <v>1128.876</v>
      </c>
      <c r="L109" s="516">
        <v>64.872</v>
      </c>
      <c r="M109" s="517">
        <v>1193.748</v>
      </c>
    </row>
    <row r="110" spans="2:13" x14ac:dyDescent="0.2">
      <c r="B110" s="16" t="s">
        <v>547</v>
      </c>
      <c r="C110" s="507">
        <v>64</v>
      </c>
      <c r="D110" s="508">
        <v>38</v>
      </c>
      <c r="E110" s="509">
        <v>7</v>
      </c>
      <c r="F110" s="510">
        <v>6</v>
      </c>
      <c r="G110" s="511">
        <v>2</v>
      </c>
      <c r="H110" s="512">
        <v>11</v>
      </c>
      <c r="I110" s="513">
        <v>4076.6950000000002</v>
      </c>
      <c r="J110" s="514">
        <v>20059.064999999999</v>
      </c>
      <c r="K110" s="515">
        <v>311.464</v>
      </c>
      <c r="L110" s="516">
        <v>15.173999999999999</v>
      </c>
      <c r="M110" s="517">
        <v>326.63799999999998</v>
      </c>
    </row>
    <row r="111" spans="2:13" x14ac:dyDescent="0.2">
      <c r="B111" s="16" t="s">
        <v>548</v>
      </c>
      <c r="C111" s="507">
        <v>157</v>
      </c>
      <c r="D111" s="508">
        <v>95</v>
      </c>
      <c r="E111" s="509">
        <v>21</v>
      </c>
      <c r="F111" s="510">
        <v>13</v>
      </c>
      <c r="G111" s="511">
        <v>7</v>
      </c>
      <c r="H111" s="512">
        <v>21</v>
      </c>
      <c r="I111" s="513">
        <v>6172.9210000000003</v>
      </c>
      <c r="J111" s="514">
        <v>98314.180999999997</v>
      </c>
      <c r="K111" s="515">
        <v>425.93799999999999</v>
      </c>
      <c r="L111" s="516">
        <v>41.139000000000003</v>
      </c>
      <c r="M111" s="517">
        <v>467.077</v>
      </c>
    </row>
    <row r="112" spans="2:13" x14ac:dyDescent="0.2">
      <c r="B112" s="16" t="s">
        <v>549</v>
      </c>
      <c r="C112" s="507">
        <v>62</v>
      </c>
      <c r="D112" s="508">
        <v>38</v>
      </c>
      <c r="E112" s="509">
        <v>9</v>
      </c>
      <c r="F112" s="510">
        <v>4</v>
      </c>
      <c r="G112" s="511">
        <v>7</v>
      </c>
      <c r="H112" s="512">
        <v>4</v>
      </c>
      <c r="I112" s="513">
        <v>2370.5300000000002</v>
      </c>
      <c r="J112" s="514">
        <v>21690.941999999999</v>
      </c>
      <c r="K112" s="515">
        <v>161.41399999999999</v>
      </c>
      <c r="L112" s="516">
        <v>14.529</v>
      </c>
      <c r="M112" s="517">
        <v>175.94300000000001</v>
      </c>
    </row>
    <row r="113" spans="2:13" x14ac:dyDescent="0.2">
      <c r="B113" s="112" t="s">
        <v>384</v>
      </c>
      <c r="C113" s="518">
        <v>1401</v>
      </c>
      <c r="D113" s="519">
        <v>1115</v>
      </c>
      <c r="E113" s="520">
        <v>148</v>
      </c>
      <c r="F113" s="521">
        <v>60</v>
      </c>
      <c r="G113" s="522">
        <v>54</v>
      </c>
      <c r="H113" s="523">
        <v>24</v>
      </c>
      <c r="I113" s="524">
        <v>149828.89499999999</v>
      </c>
      <c r="J113" s="525">
        <v>2079586.6159999999</v>
      </c>
      <c r="K113" s="526">
        <v>11385.022999999999</v>
      </c>
      <c r="L113" s="527">
        <v>551.25900000000001</v>
      </c>
      <c r="M113" s="528">
        <v>11936.281999999999</v>
      </c>
    </row>
    <row r="114" spans="2:13" x14ac:dyDescent="0.2">
      <c r="B114" s="16" t="s">
        <v>550</v>
      </c>
      <c r="C114" s="507">
        <v>122</v>
      </c>
      <c r="D114" s="508">
        <v>69</v>
      </c>
      <c r="E114" s="509">
        <v>15</v>
      </c>
      <c r="F114" s="510">
        <v>11</v>
      </c>
      <c r="G114" s="511">
        <v>12</v>
      </c>
      <c r="H114" s="512">
        <v>15</v>
      </c>
      <c r="I114" s="513">
        <v>22965.670999999998</v>
      </c>
      <c r="J114" s="514">
        <v>141554.49900000001</v>
      </c>
      <c r="K114" s="515">
        <v>1860.4069999999999</v>
      </c>
      <c r="L114" s="516">
        <v>40.573</v>
      </c>
      <c r="M114" s="517">
        <v>1900.98</v>
      </c>
    </row>
    <row r="115" spans="2:13" x14ac:dyDescent="0.2">
      <c r="B115" s="16" t="s">
        <v>551</v>
      </c>
      <c r="C115" s="507">
        <v>416</v>
      </c>
      <c r="D115" s="508">
        <v>266</v>
      </c>
      <c r="E115" s="509">
        <v>46</v>
      </c>
      <c r="F115" s="510">
        <v>27</v>
      </c>
      <c r="G115" s="511">
        <v>36</v>
      </c>
      <c r="H115" s="512">
        <v>41</v>
      </c>
      <c r="I115" s="513">
        <v>32143.246999999999</v>
      </c>
      <c r="J115" s="514">
        <v>519677.47399999999</v>
      </c>
      <c r="K115" s="515">
        <v>2341.8809999999999</v>
      </c>
      <c r="L115" s="516">
        <v>210.803</v>
      </c>
      <c r="M115" s="517">
        <v>2552.6840000000002</v>
      </c>
    </row>
    <row r="116" spans="2:13" x14ac:dyDescent="0.2">
      <c r="B116" s="16" t="s">
        <v>552</v>
      </c>
      <c r="C116" s="507">
        <v>36</v>
      </c>
      <c r="D116" s="508">
        <v>22</v>
      </c>
      <c r="E116" s="509">
        <v>3</v>
      </c>
      <c r="F116" s="510">
        <v>2</v>
      </c>
      <c r="G116" s="511">
        <v>4</v>
      </c>
      <c r="H116" s="512">
        <v>5</v>
      </c>
      <c r="I116" s="513">
        <v>1262.962</v>
      </c>
      <c r="J116" s="514">
        <v>13549.013000000001</v>
      </c>
      <c r="K116" s="515">
        <v>92.247</v>
      </c>
      <c r="L116" s="516">
        <v>8.7219999999999995</v>
      </c>
      <c r="M116" s="517">
        <v>100.97</v>
      </c>
    </row>
    <row r="117" spans="2:13" x14ac:dyDescent="0.2">
      <c r="B117" s="16" t="s">
        <v>553</v>
      </c>
      <c r="C117" s="507">
        <v>140</v>
      </c>
      <c r="D117" s="508">
        <v>94</v>
      </c>
      <c r="E117" s="509">
        <v>14</v>
      </c>
      <c r="F117" s="510">
        <v>15</v>
      </c>
      <c r="G117" s="511">
        <v>6</v>
      </c>
      <c r="H117" s="512">
        <v>11</v>
      </c>
      <c r="I117" s="513">
        <v>8398.2909999999993</v>
      </c>
      <c r="J117" s="514">
        <v>82543.179999999993</v>
      </c>
      <c r="K117" s="515">
        <v>586.55799999999999</v>
      </c>
      <c r="L117" s="516">
        <v>30.145</v>
      </c>
      <c r="M117" s="517">
        <v>616.70299999999997</v>
      </c>
    </row>
    <row r="118" spans="2:13" x14ac:dyDescent="0.2">
      <c r="B118" s="16" t="s">
        <v>554</v>
      </c>
      <c r="C118" s="507">
        <v>85</v>
      </c>
      <c r="D118" s="508">
        <v>60</v>
      </c>
      <c r="E118" s="509">
        <v>8</v>
      </c>
      <c r="F118" s="510">
        <v>3</v>
      </c>
      <c r="G118" s="511">
        <v>3</v>
      </c>
      <c r="H118" s="512">
        <v>11</v>
      </c>
      <c r="I118" s="513">
        <v>2139.009</v>
      </c>
      <c r="J118" s="514">
        <v>34175.94</v>
      </c>
      <c r="K118" s="515">
        <v>134.989</v>
      </c>
      <c r="L118" s="516">
        <v>17.692</v>
      </c>
      <c r="M118" s="517">
        <v>152.68100000000001</v>
      </c>
    </row>
    <row r="119" spans="2:13" x14ac:dyDescent="0.2">
      <c r="B119" s="16" t="s">
        <v>555</v>
      </c>
      <c r="C119" s="507">
        <v>46</v>
      </c>
      <c r="D119" s="508">
        <v>25</v>
      </c>
      <c r="E119" s="509">
        <v>4</v>
      </c>
      <c r="F119" s="510">
        <v>4</v>
      </c>
      <c r="G119" s="511">
        <v>5</v>
      </c>
      <c r="H119" s="512">
        <v>8</v>
      </c>
      <c r="I119" s="513">
        <v>2741.1550000000002</v>
      </c>
      <c r="J119" s="514">
        <v>13481.002</v>
      </c>
      <c r="K119" s="515">
        <v>186.68700000000001</v>
      </c>
      <c r="L119" s="516">
        <v>5.3159999999999998</v>
      </c>
      <c r="M119" s="517">
        <v>192.00200000000001</v>
      </c>
    </row>
    <row r="120" spans="2:13" x14ac:dyDescent="0.2">
      <c r="B120" s="16" t="s">
        <v>556</v>
      </c>
      <c r="C120" s="507">
        <v>89</v>
      </c>
      <c r="D120" s="508">
        <v>46</v>
      </c>
      <c r="E120" s="509">
        <v>6</v>
      </c>
      <c r="F120" s="510">
        <v>14</v>
      </c>
      <c r="G120" s="511">
        <v>3</v>
      </c>
      <c r="H120" s="512">
        <v>20</v>
      </c>
      <c r="I120" s="513">
        <v>19452.331999999999</v>
      </c>
      <c r="J120" s="514">
        <v>284780.13</v>
      </c>
      <c r="K120" s="515">
        <v>1586.9570000000001</v>
      </c>
      <c r="L120" s="516">
        <v>41.186999999999998</v>
      </c>
      <c r="M120" s="517">
        <v>1628.144</v>
      </c>
    </row>
    <row r="121" spans="2:13" x14ac:dyDescent="0.2">
      <c r="B121" s="16" t="s">
        <v>400</v>
      </c>
      <c r="C121" s="507">
        <v>190</v>
      </c>
      <c r="D121" s="508">
        <v>121</v>
      </c>
      <c r="E121" s="509">
        <v>26</v>
      </c>
      <c r="F121" s="510">
        <v>15</v>
      </c>
      <c r="G121" s="511">
        <v>11</v>
      </c>
      <c r="H121" s="512">
        <v>17</v>
      </c>
      <c r="I121" s="513">
        <v>15672.773999999999</v>
      </c>
      <c r="J121" s="514">
        <v>724901.10900000005</v>
      </c>
      <c r="K121" s="515">
        <v>1138.951</v>
      </c>
      <c r="L121" s="516">
        <v>78.951999999999998</v>
      </c>
      <c r="M121" s="517">
        <v>1217.903</v>
      </c>
    </row>
    <row r="122" spans="2:13" x14ac:dyDescent="0.2">
      <c r="B122" s="16" t="s">
        <v>557</v>
      </c>
      <c r="C122" s="507">
        <v>106</v>
      </c>
      <c r="D122" s="508">
        <v>72</v>
      </c>
      <c r="E122" s="509">
        <v>13</v>
      </c>
      <c r="F122" s="510">
        <v>2</v>
      </c>
      <c r="G122" s="511">
        <v>8</v>
      </c>
      <c r="H122" s="512">
        <v>11</v>
      </c>
      <c r="I122" s="513">
        <v>3580.1370000000002</v>
      </c>
      <c r="J122" s="514">
        <v>38509.714</v>
      </c>
      <c r="K122" s="515">
        <v>228.26</v>
      </c>
      <c r="L122" s="516">
        <v>22.756</v>
      </c>
      <c r="M122" s="517">
        <v>251.01599999999999</v>
      </c>
    </row>
    <row r="123" spans="2:13" x14ac:dyDescent="0.2">
      <c r="B123" s="16" t="s">
        <v>558</v>
      </c>
      <c r="C123" s="507">
        <v>67</v>
      </c>
      <c r="D123" s="508">
        <v>35</v>
      </c>
      <c r="E123" s="509">
        <v>11</v>
      </c>
      <c r="F123" s="510">
        <v>5</v>
      </c>
      <c r="G123" s="511">
        <v>5</v>
      </c>
      <c r="H123" s="512">
        <v>11</v>
      </c>
      <c r="I123" s="513">
        <v>8218.3860000000004</v>
      </c>
      <c r="J123" s="514">
        <v>63541.911</v>
      </c>
      <c r="K123" s="515">
        <v>652.98699999999997</v>
      </c>
      <c r="L123" s="516">
        <v>12.584</v>
      </c>
      <c r="M123" s="517">
        <v>665.572</v>
      </c>
    </row>
    <row r="124" spans="2:13" x14ac:dyDescent="0.2">
      <c r="B124" s="16" t="s">
        <v>559</v>
      </c>
      <c r="C124" s="507">
        <v>24</v>
      </c>
      <c r="D124" s="508">
        <v>16</v>
      </c>
      <c r="E124" s="509">
        <v>4</v>
      </c>
      <c r="F124" s="510">
        <v>0</v>
      </c>
      <c r="G124" s="511">
        <v>0</v>
      </c>
      <c r="H124" s="512">
        <v>4</v>
      </c>
      <c r="I124" s="513">
        <v>406.36799999999999</v>
      </c>
      <c r="J124" s="514">
        <v>4777.9989999999998</v>
      </c>
      <c r="K124" s="515">
        <v>23.027999999999999</v>
      </c>
      <c r="L124" s="516">
        <v>4.7629999999999999</v>
      </c>
      <c r="M124" s="517">
        <v>27.79</v>
      </c>
    </row>
    <row r="125" spans="2:13" x14ac:dyDescent="0.2">
      <c r="B125" s="16" t="s">
        <v>560</v>
      </c>
      <c r="C125" s="507">
        <v>57</v>
      </c>
      <c r="D125" s="508">
        <v>33</v>
      </c>
      <c r="E125" s="509">
        <v>8</v>
      </c>
      <c r="F125" s="510">
        <v>3</v>
      </c>
      <c r="G125" s="511">
        <v>0</v>
      </c>
      <c r="H125" s="512">
        <v>13</v>
      </c>
      <c r="I125" s="513">
        <v>1482.578</v>
      </c>
      <c r="J125" s="514">
        <v>23693.467000000001</v>
      </c>
      <c r="K125" s="515">
        <v>93.555000000000007</v>
      </c>
      <c r="L125" s="516">
        <v>12.249000000000001</v>
      </c>
      <c r="M125" s="517">
        <v>105.804</v>
      </c>
    </row>
    <row r="126" spans="2:13" x14ac:dyDescent="0.2">
      <c r="B126" s="16" t="s">
        <v>561</v>
      </c>
      <c r="C126" s="507">
        <v>37</v>
      </c>
      <c r="D126" s="508">
        <v>24</v>
      </c>
      <c r="E126" s="509">
        <v>2</v>
      </c>
      <c r="F126" s="510">
        <v>1</v>
      </c>
      <c r="G126" s="511">
        <v>5</v>
      </c>
      <c r="H126" s="512">
        <v>5</v>
      </c>
      <c r="I126" s="513">
        <v>1970.258</v>
      </c>
      <c r="J126" s="514">
        <v>10290.759</v>
      </c>
      <c r="K126" s="515">
        <v>139.37</v>
      </c>
      <c r="L126" s="516">
        <v>7.2930000000000001</v>
      </c>
      <c r="M126" s="517">
        <v>146.66300000000001</v>
      </c>
    </row>
    <row r="127" spans="2:13" x14ac:dyDescent="0.2">
      <c r="B127" s="16" t="s">
        <v>562</v>
      </c>
      <c r="C127" s="507">
        <v>77</v>
      </c>
      <c r="D127" s="508">
        <v>46</v>
      </c>
      <c r="E127" s="509">
        <v>9</v>
      </c>
      <c r="F127" s="510">
        <v>9</v>
      </c>
      <c r="G127" s="511">
        <v>7</v>
      </c>
      <c r="H127" s="512">
        <v>6</v>
      </c>
      <c r="I127" s="513">
        <v>22124.63</v>
      </c>
      <c r="J127" s="514">
        <v>56732.504999999997</v>
      </c>
      <c r="K127" s="515">
        <v>1831.3</v>
      </c>
      <c r="L127" s="516">
        <v>17.901</v>
      </c>
      <c r="M127" s="517">
        <v>1849.2</v>
      </c>
    </row>
    <row r="128" spans="2:13" x14ac:dyDescent="0.2">
      <c r="B128" s="16" t="s">
        <v>563</v>
      </c>
      <c r="C128" s="507">
        <v>40</v>
      </c>
      <c r="D128" s="508">
        <v>25</v>
      </c>
      <c r="E128" s="509">
        <v>2</v>
      </c>
      <c r="F128" s="510">
        <v>5</v>
      </c>
      <c r="G128" s="511">
        <v>2</v>
      </c>
      <c r="H128" s="512">
        <v>6</v>
      </c>
      <c r="I128" s="513">
        <v>2120.0619999999999</v>
      </c>
      <c r="J128" s="514">
        <v>9554.7900000000009</v>
      </c>
      <c r="K128" s="515">
        <v>170.74100000000001</v>
      </c>
      <c r="L128" s="516">
        <v>9.891</v>
      </c>
      <c r="M128" s="517">
        <v>180.63200000000001</v>
      </c>
    </row>
    <row r="129" spans="2:13" x14ac:dyDescent="0.2">
      <c r="B129" s="16" t="s">
        <v>564</v>
      </c>
      <c r="C129" s="507">
        <v>62</v>
      </c>
      <c r="D129" s="508">
        <v>47</v>
      </c>
      <c r="E129" s="509">
        <v>7</v>
      </c>
      <c r="F129" s="510">
        <v>2</v>
      </c>
      <c r="G129" s="511">
        <v>0</v>
      </c>
      <c r="H129" s="512">
        <v>6</v>
      </c>
      <c r="I129" s="513">
        <v>2962.51</v>
      </c>
      <c r="J129" s="514">
        <v>34664.5</v>
      </c>
      <c r="K129" s="515">
        <v>182.86199999999999</v>
      </c>
      <c r="L129" s="516">
        <v>11.379</v>
      </c>
      <c r="M129" s="517">
        <v>194.24100000000001</v>
      </c>
    </row>
    <row r="130" spans="2:13" x14ac:dyDescent="0.2">
      <c r="B130" s="16" t="s">
        <v>565</v>
      </c>
      <c r="C130" s="507">
        <v>46</v>
      </c>
      <c r="D130" s="508">
        <v>31</v>
      </c>
      <c r="E130" s="509">
        <v>4</v>
      </c>
      <c r="F130" s="510">
        <v>1</v>
      </c>
      <c r="G130" s="511">
        <v>0</v>
      </c>
      <c r="H130" s="512">
        <v>10</v>
      </c>
      <c r="I130" s="513">
        <v>1778.5170000000001</v>
      </c>
      <c r="J130" s="514">
        <v>12305.932000000001</v>
      </c>
      <c r="K130" s="515">
        <v>109.301</v>
      </c>
      <c r="L130" s="516">
        <v>7.2249999999999996</v>
      </c>
      <c r="M130" s="517">
        <v>116.526</v>
      </c>
    </row>
    <row r="131" spans="2:13" x14ac:dyDescent="0.2">
      <c r="B131" s="16" t="s">
        <v>566</v>
      </c>
      <c r="C131" s="507">
        <v>47</v>
      </c>
      <c r="D131" s="508">
        <v>27</v>
      </c>
      <c r="E131" s="509">
        <v>9</v>
      </c>
      <c r="F131" s="510">
        <v>3</v>
      </c>
      <c r="G131" s="511">
        <v>1</v>
      </c>
      <c r="H131" s="512">
        <v>7</v>
      </c>
      <c r="I131" s="513">
        <v>410.00799999999998</v>
      </c>
      <c r="J131" s="514">
        <v>10852.691000000001</v>
      </c>
      <c r="K131" s="515">
        <v>24.943000000000001</v>
      </c>
      <c r="L131" s="516">
        <v>11.827</v>
      </c>
      <c r="M131" s="517">
        <v>36.771000000000001</v>
      </c>
    </row>
    <row r="132" spans="2:13" x14ac:dyDescent="0.2">
      <c r="B132" s="112" t="s">
        <v>386</v>
      </c>
      <c r="C132" s="518">
        <v>3366</v>
      </c>
      <c r="D132" s="519">
        <v>2620</v>
      </c>
      <c r="E132" s="520">
        <v>416</v>
      </c>
      <c r="F132" s="521">
        <v>211</v>
      </c>
      <c r="G132" s="522">
        <v>94</v>
      </c>
      <c r="H132" s="523">
        <v>25</v>
      </c>
      <c r="I132" s="524">
        <v>347498.69300000003</v>
      </c>
      <c r="J132" s="525">
        <v>4002286.0989999999</v>
      </c>
      <c r="K132" s="526">
        <v>26100.682000000001</v>
      </c>
      <c r="L132" s="527">
        <v>1641.521</v>
      </c>
      <c r="M132" s="528">
        <v>27742.203000000001</v>
      </c>
    </row>
    <row r="133" spans="2:13" x14ac:dyDescent="0.2">
      <c r="B133" s="16" t="s">
        <v>567</v>
      </c>
      <c r="C133" s="507">
        <v>42</v>
      </c>
      <c r="D133" s="508">
        <v>20</v>
      </c>
      <c r="E133" s="509">
        <v>6</v>
      </c>
      <c r="F133" s="510">
        <v>6</v>
      </c>
      <c r="G133" s="511">
        <v>7</v>
      </c>
      <c r="H133" s="512">
        <v>3</v>
      </c>
      <c r="I133" s="513">
        <v>1252.653</v>
      </c>
      <c r="J133" s="514">
        <v>9530.7729999999992</v>
      </c>
      <c r="K133" s="515">
        <v>72.093000000000004</v>
      </c>
      <c r="L133" s="516">
        <v>6.2990000000000004</v>
      </c>
      <c r="M133" s="517">
        <v>78.391999999999996</v>
      </c>
    </row>
    <row r="134" spans="2:13" x14ac:dyDescent="0.2">
      <c r="B134" s="16" t="s">
        <v>568</v>
      </c>
      <c r="C134" s="507">
        <v>118</v>
      </c>
      <c r="D134" s="508">
        <v>65</v>
      </c>
      <c r="E134" s="509">
        <v>13</v>
      </c>
      <c r="F134" s="510">
        <v>15</v>
      </c>
      <c r="G134" s="511">
        <v>12</v>
      </c>
      <c r="H134" s="512">
        <v>13</v>
      </c>
      <c r="I134" s="513">
        <v>3751.2269999999999</v>
      </c>
      <c r="J134" s="514">
        <v>36822.923999999999</v>
      </c>
      <c r="K134" s="515">
        <v>252.64500000000001</v>
      </c>
      <c r="L134" s="516">
        <v>23.466999999999999</v>
      </c>
      <c r="M134" s="517">
        <v>276.11200000000002</v>
      </c>
    </row>
    <row r="135" spans="2:13" x14ac:dyDescent="0.2">
      <c r="B135" s="16" t="s">
        <v>569</v>
      </c>
      <c r="C135" s="507">
        <v>71</v>
      </c>
      <c r="D135" s="508">
        <v>36</v>
      </c>
      <c r="E135" s="509">
        <v>7</v>
      </c>
      <c r="F135" s="510">
        <v>11</v>
      </c>
      <c r="G135" s="511">
        <v>4</v>
      </c>
      <c r="H135" s="512">
        <v>13</v>
      </c>
      <c r="I135" s="513">
        <v>5347.3959999999997</v>
      </c>
      <c r="J135" s="514">
        <v>52244.853999999999</v>
      </c>
      <c r="K135" s="515">
        <v>385.935</v>
      </c>
      <c r="L135" s="516">
        <v>13.494</v>
      </c>
      <c r="M135" s="517">
        <v>399.428</v>
      </c>
    </row>
    <row r="136" spans="2:13" x14ac:dyDescent="0.2">
      <c r="B136" s="16" t="s">
        <v>570</v>
      </c>
      <c r="C136" s="507">
        <v>130</v>
      </c>
      <c r="D136" s="508">
        <v>76</v>
      </c>
      <c r="E136" s="509">
        <v>15</v>
      </c>
      <c r="F136" s="510">
        <v>14</v>
      </c>
      <c r="G136" s="511">
        <v>8</v>
      </c>
      <c r="H136" s="512">
        <v>17</v>
      </c>
      <c r="I136" s="513">
        <v>14758.647000000001</v>
      </c>
      <c r="J136" s="514">
        <v>134793.75700000001</v>
      </c>
      <c r="K136" s="515">
        <v>1115.0440000000001</v>
      </c>
      <c r="L136" s="516">
        <v>20.114999999999998</v>
      </c>
      <c r="M136" s="517">
        <v>1135.1590000000001</v>
      </c>
    </row>
    <row r="137" spans="2:13" x14ac:dyDescent="0.2">
      <c r="B137" s="16" t="s">
        <v>571</v>
      </c>
      <c r="C137" s="507">
        <v>95</v>
      </c>
      <c r="D137" s="508">
        <v>59</v>
      </c>
      <c r="E137" s="509">
        <v>16</v>
      </c>
      <c r="F137" s="510">
        <v>5</v>
      </c>
      <c r="G137" s="511">
        <v>7</v>
      </c>
      <c r="H137" s="512">
        <v>8</v>
      </c>
      <c r="I137" s="513">
        <v>3864.2249999999999</v>
      </c>
      <c r="J137" s="514">
        <v>76711.087</v>
      </c>
      <c r="K137" s="515">
        <v>241.89</v>
      </c>
      <c r="L137" s="516">
        <v>32.243000000000002</v>
      </c>
      <c r="M137" s="517">
        <v>274.13299999999998</v>
      </c>
    </row>
    <row r="138" spans="2:13" x14ac:dyDescent="0.2">
      <c r="B138" s="16" t="s">
        <v>572</v>
      </c>
      <c r="C138" s="507">
        <v>125</v>
      </c>
      <c r="D138" s="508">
        <v>75</v>
      </c>
      <c r="E138" s="509">
        <v>23</v>
      </c>
      <c r="F138" s="510">
        <v>4</v>
      </c>
      <c r="G138" s="511">
        <v>8</v>
      </c>
      <c r="H138" s="512">
        <v>15</v>
      </c>
      <c r="I138" s="513">
        <v>7179.4949999999999</v>
      </c>
      <c r="J138" s="514">
        <v>57472.156999999999</v>
      </c>
      <c r="K138" s="515">
        <v>527.07000000000005</v>
      </c>
      <c r="L138" s="516">
        <v>29.126999999999999</v>
      </c>
      <c r="M138" s="517">
        <v>556.19600000000003</v>
      </c>
    </row>
    <row r="139" spans="2:13" x14ac:dyDescent="0.2">
      <c r="B139" s="16" t="s">
        <v>573</v>
      </c>
      <c r="C139" s="507">
        <v>87</v>
      </c>
      <c r="D139" s="508">
        <v>56</v>
      </c>
      <c r="E139" s="509">
        <v>8</v>
      </c>
      <c r="F139" s="510">
        <v>6</v>
      </c>
      <c r="G139" s="511">
        <v>6</v>
      </c>
      <c r="H139" s="512">
        <v>11</v>
      </c>
      <c r="I139" s="513">
        <v>3276.5039999999999</v>
      </c>
      <c r="J139" s="514">
        <v>59674.571000000004</v>
      </c>
      <c r="K139" s="515">
        <v>228.58699999999999</v>
      </c>
      <c r="L139" s="516">
        <v>24.081</v>
      </c>
      <c r="M139" s="517">
        <v>252.667</v>
      </c>
    </row>
    <row r="140" spans="2:13" x14ac:dyDescent="0.2">
      <c r="B140" s="16" t="s">
        <v>574</v>
      </c>
      <c r="C140" s="507">
        <v>83</v>
      </c>
      <c r="D140" s="508">
        <v>46</v>
      </c>
      <c r="E140" s="509">
        <v>10</v>
      </c>
      <c r="F140" s="510">
        <v>10</v>
      </c>
      <c r="G140" s="511">
        <v>7</v>
      </c>
      <c r="H140" s="512">
        <v>10</v>
      </c>
      <c r="I140" s="513">
        <v>13994.569</v>
      </c>
      <c r="J140" s="514">
        <v>48268.807999999997</v>
      </c>
      <c r="K140" s="515">
        <v>1119.83</v>
      </c>
      <c r="L140" s="516">
        <v>20.986000000000001</v>
      </c>
      <c r="M140" s="517">
        <v>1140.817</v>
      </c>
    </row>
    <row r="141" spans="2:13" x14ac:dyDescent="0.2">
      <c r="B141" s="16" t="s">
        <v>575</v>
      </c>
      <c r="C141" s="507">
        <v>84</v>
      </c>
      <c r="D141" s="508">
        <v>43</v>
      </c>
      <c r="E141" s="509">
        <v>12</v>
      </c>
      <c r="F141" s="510">
        <v>9</v>
      </c>
      <c r="G141" s="511">
        <v>10</v>
      </c>
      <c r="H141" s="512">
        <v>10</v>
      </c>
      <c r="I141" s="513">
        <v>6547.7309999999998</v>
      </c>
      <c r="J141" s="514">
        <v>59878.665000000001</v>
      </c>
      <c r="K141" s="515">
        <v>512.56399999999996</v>
      </c>
      <c r="L141" s="516">
        <v>34.896999999999998</v>
      </c>
      <c r="M141" s="517">
        <v>547.46100000000001</v>
      </c>
    </row>
    <row r="142" spans="2:13" x14ac:dyDescent="0.2">
      <c r="B142" s="16" t="s">
        <v>576</v>
      </c>
      <c r="C142" s="507">
        <v>285</v>
      </c>
      <c r="D142" s="508">
        <v>190</v>
      </c>
      <c r="E142" s="509">
        <v>39</v>
      </c>
      <c r="F142" s="510">
        <v>15</v>
      </c>
      <c r="G142" s="511">
        <v>17</v>
      </c>
      <c r="H142" s="512">
        <v>24</v>
      </c>
      <c r="I142" s="513">
        <v>41801.226999999999</v>
      </c>
      <c r="J142" s="514">
        <v>206081.81899999999</v>
      </c>
      <c r="K142" s="515">
        <v>3200.0749999999998</v>
      </c>
      <c r="L142" s="516">
        <v>84.992999999999995</v>
      </c>
      <c r="M142" s="517">
        <v>3285.0680000000002</v>
      </c>
    </row>
    <row r="143" spans="2:13" x14ac:dyDescent="0.2">
      <c r="B143" s="16" t="s">
        <v>401</v>
      </c>
      <c r="C143" s="507">
        <v>836</v>
      </c>
      <c r="D143" s="508">
        <v>560</v>
      </c>
      <c r="E143" s="509">
        <v>100</v>
      </c>
      <c r="F143" s="510">
        <v>67</v>
      </c>
      <c r="G143" s="511">
        <v>61</v>
      </c>
      <c r="H143" s="512">
        <v>48</v>
      </c>
      <c r="I143" s="513">
        <v>76527.180999999997</v>
      </c>
      <c r="J143" s="514">
        <v>1100084.503</v>
      </c>
      <c r="K143" s="515">
        <v>5736.64</v>
      </c>
      <c r="L143" s="516">
        <v>361.779</v>
      </c>
      <c r="M143" s="517">
        <v>6098.4179999999997</v>
      </c>
    </row>
    <row r="144" spans="2:13" x14ac:dyDescent="0.2">
      <c r="B144" s="16" t="s">
        <v>577</v>
      </c>
      <c r="C144" s="507">
        <v>197</v>
      </c>
      <c r="D144" s="508">
        <v>134</v>
      </c>
      <c r="E144" s="509">
        <v>27</v>
      </c>
      <c r="F144" s="510">
        <v>13</v>
      </c>
      <c r="G144" s="511">
        <v>10</v>
      </c>
      <c r="H144" s="512">
        <v>13</v>
      </c>
      <c r="I144" s="513">
        <v>10284.538</v>
      </c>
      <c r="J144" s="514">
        <v>744373.51100000006</v>
      </c>
      <c r="K144" s="515">
        <v>707.58600000000001</v>
      </c>
      <c r="L144" s="516">
        <v>523.24300000000005</v>
      </c>
      <c r="M144" s="517">
        <v>1230.829</v>
      </c>
    </row>
    <row r="145" spans="2:13" x14ac:dyDescent="0.2">
      <c r="B145" s="16" t="s">
        <v>578</v>
      </c>
      <c r="C145" s="507">
        <v>242</v>
      </c>
      <c r="D145" s="508">
        <v>144</v>
      </c>
      <c r="E145" s="509">
        <v>30</v>
      </c>
      <c r="F145" s="510">
        <v>19</v>
      </c>
      <c r="G145" s="511">
        <v>26</v>
      </c>
      <c r="H145" s="512">
        <v>23</v>
      </c>
      <c r="I145" s="513">
        <v>33490.874000000003</v>
      </c>
      <c r="J145" s="514">
        <v>146074.77499999999</v>
      </c>
      <c r="K145" s="515">
        <v>2638.232</v>
      </c>
      <c r="L145" s="516">
        <v>46.57</v>
      </c>
      <c r="M145" s="517">
        <v>2684.8020000000001</v>
      </c>
    </row>
    <row r="146" spans="2:13" x14ac:dyDescent="0.2">
      <c r="B146" s="16" t="s">
        <v>579</v>
      </c>
      <c r="C146" s="507">
        <v>252</v>
      </c>
      <c r="D146" s="508">
        <v>141</v>
      </c>
      <c r="E146" s="509">
        <v>47</v>
      </c>
      <c r="F146" s="510">
        <v>17</v>
      </c>
      <c r="G146" s="511">
        <v>22</v>
      </c>
      <c r="H146" s="512">
        <v>25</v>
      </c>
      <c r="I146" s="513">
        <v>29772.199000000001</v>
      </c>
      <c r="J146" s="514">
        <v>181585.834</v>
      </c>
      <c r="K146" s="515">
        <v>2364.3049999999998</v>
      </c>
      <c r="L146" s="516">
        <v>60.965000000000003</v>
      </c>
      <c r="M146" s="517">
        <v>2425.27</v>
      </c>
    </row>
    <row r="147" spans="2:13" x14ac:dyDescent="0.2">
      <c r="B147" s="16" t="s">
        <v>580</v>
      </c>
      <c r="C147" s="507">
        <v>192</v>
      </c>
      <c r="D147" s="508">
        <v>118</v>
      </c>
      <c r="E147" s="509">
        <v>28</v>
      </c>
      <c r="F147" s="510">
        <v>12</v>
      </c>
      <c r="G147" s="511">
        <v>11</v>
      </c>
      <c r="H147" s="512">
        <v>23</v>
      </c>
      <c r="I147" s="513">
        <v>10601.13</v>
      </c>
      <c r="J147" s="514">
        <v>98118.986999999994</v>
      </c>
      <c r="K147" s="515">
        <v>722.55799999999999</v>
      </c>
      <c r="L147" s="516">
        <v>43.232999999999997</v>
      </c>
      <c r="M147" s="517">
        <v>765.79200000000003</v>
      </c>
    </row>
    <row r="148" spans="2:13" x14ac:dyDescent="0.2">
      <c r="B148" s="16" t="s">
        <v>581</v>
      </c>
      <c r="C148" s="507">
        <v>303</v>
      </c>
      <c r="D148" s="508">
        <v>193</v>
      </c>
      <c r="E148" s="509">
        <v>36</v>
      </c>
      <c r="F148" s="510">
        <v>22</v>
      </c>
      <c r="G148" s="511">
        <v>25</v>
      </c>
      <c r="H148" s="512">
        <v>27</v>
      </c>
      <c r="I148" s="513">
        <v>21931.522000000001</v>
      </c>
      <c r="J148" s="514">
        <v>288713.17200000002</v>
      </c>
      <c r="K148" s="515">
        <v>1591.7080000000001</v>
      </c>
      <c r="L148" s="516">
        <v>81.397000000000006</v>
      </c>
      <c r="M148" s="517">
        <v>1673.105</v>
      </c>
    </row>
    <row r="149" spans="2:13" x14ac:dyDescent="0.2">
      <c r="B149" s="16" t="s">
        <v>582</v>
      </c>
      <c r="C149" s="507">
        <v>158</v>
      </c>
      <c r="D149" s="508">
        <v>94</v>
      </c>
      <c r="E149" s="509">
        <v>22</v>
      </c>
      <c r="F149" s="510">
        <v>11</v>
      </c>
      <c r="G149" s="511">
        <v>13</v>
      </c>
      <c r="H149" s="512">
        <v>18</v>
      </c>
      <c r="I149" s="513">
        <v>17567.395</v>
      </c>
      <c r="J149" s="514">
        <v>177751.76300000001</v>
      </c>
      <c r="K149" s="515">
        <v>1359.431</v>
      </c>
      <c r="L149" s="516">
        <v>45.848999999999997</v>
      </c>
      <c r="M149" s="517">
        <v>1405.28</v>
      </c>
    </row>
    <row r="150" spans="2:13" x14ac:dyDescent="0.2">
      <c r="B150" s="16" t="s">
        <v>583</v>
      </c>
      <c r="C150" s="507">
        <v>224</v>
      </c>
      <c r="D150" s="508">
        <v>151</v>
      </c>
      <c r="E150" s="509">
        <v>21</v>
      </c>
      <c r="F150" s="510">
        <v>17</v>
      </c>
      <c r="G150" s="511">
        <v>16</v>
      </c>
      <c r="H150" s="512">
        <v>19</v>
      </c>
      <c r="I150" s="513">
        <v>10398.085999999999</v>
      </c>
      <c r="J150" s="514">
        <v>119149.236</v>
      </c>
      <c r="K150" s="515">
        <v>753.81299999999999</v>
      </c>
      <c r="L150" s="516">
        <v>63.451999999999998</v>
      </c>
      <c r="M150" s="517">
        <v>817.26499999999999</v>
      </c>
    </row>
    <row r="151" spans="2:13" x14ac:dyDescent="0.2">
      <c r="B151" s="16" t="s">
        <v>584</v>
      </c>
      <c r="C151" s="507">
        <v>324</v>
      </c>
      <c r="D151" s="508">
        <v>210</v>
      </c>
      <c r="E151" s="509">
        <v>44</v>
      </c>
      <c r="F151" s="510">
        <v>23</v>
      </c>
      <c r="G151" s="511">
        <v>20</v>
      </c>
      <c r="H151" s="512">
        <v>27</v>
      </c>
      <c r="I151" s="513">
        <v>23422.68</v>
      </c>
      <c r="J151" s="514">
        <v>296111.902</v>
      </c>
      <c r="K151" s="515">
        <v>1685.066</v>
      </c>
      <c r="L151" s="516">
        <v>100.343</v>
      </c>
      <c r="M151" s="517">
        <v>1785.41</v>
      </c>
    </row>
    <row r="152" spans="2:13" x14ac:dyDescent="0.2">
      <c r="B152" s="16" t="s">
        <v>585</v>
      </c>
      <c r="C152" s="507">
        <v>150</v>
      </c>
      <c r="D152" s="508">
        <v>81</v>
      </c>
      <c r="E152" s="509">
        <v>19</v>
      </c>
      <c r="F152" s="510">
        <v>10</v>
      </c>
      <c r="G152" s="511">
        <v>21</v>
      </c>
      <c r="H152" s="512">
        <v>19</v>
      </c>
      <c r="I152" s="513">
        <v>11729.414000000001</v>
      </c>
      <c r="J152" s="514">
        <v>108842.999</v>
      </c>
      <c r="K152" s="515">
        <v>885.61199999999997</v>
      </c>
      <c r="L152" s="516">
        <v>24.989000000000001</v>
      </c>
      <c r="M152" s="517">
        <v>910.6</v>
      </c>
    </row>
    <row r="153" spans="2:13" x14ac:dyDescent="0.2">
      <c r="B153" s="112" t="s">
        <v>388</v>
      </c>
      <c r="C153" s="518">
        <v>1603</v>
      </c>
      <c r="D153" s="519">
        <v>1349</v>
      </c>
      <c r="E153" s="520">
        <v>146</v>
      </c>
      <c r="F153" s="521">
        <v>53</v>
      </c>
      <c r="G153" s="522">
        <v>31</v>
      </c>
      <c r="H153" s="523">
        <v>24</v>
      </c>
      <c r="I153" s="524">
        <v>155588.26</v>
      </c>
      <c r="J153" s="525">
        <v>1268200.9029999999</v>
      </c>
      <c r="K153" s="526">
        <v>11405.751</v>
      </c>
      <c r="L153" s="527">
        <v>430.33199999999999</v>
      </c>
      <c r="M153" s="528">
        <v>11836.082</v>
      </c>
    </row>
    <row r="154" spans="2:13" x14ac:dyDescent="0.2">
      <c r="B154" s="16" t="s">
        <v>586</v>
      </c>
      <c r="C154" s="507">
        <v>47</v>
      </c>
      <c r="D154" s="508">
        <v>36</v>
      </c>
      <c r="E154" s="509">
        <v>4</v>
      </c>
      <c r="F154" s="510">
        <v>1</v>
      </c>
      <c r="G154" s="511">
        <v>1</v>
      </c>
      <c r="H154" s="512">
        <v>5</v>
      </c>
      <c r="I154" s="513">
        <v>2283.0149999999999</v>
      </c>
      <c r="J154" s="514">
        <v>12921.371999999999</v>
      </c>
      <c r="K154" s="515">
        <v>172.17500000000001</v>
      </c>
      <c r="L154" s="516">
        <v>11.332000000000001</v>
      </c>
      <c r="M154" s="517">
        <v>183.50700000000001</v>
      </c>
    </row>
    <row r="155" spans="2:13" x14ac:dyDescent="0.2">
      <c r="B155" s="16" t="s">
        <v>587</v>
      </c>
      <c r="C155" s="507">
        <v>66</v>
      </c>
      <c r="D155" s="508">
        <v>34</v>
      </c>
      <c r="E155" s="509">
        <v>5</v>
      </c>
      <c r="F155" s="510">
        <v>8</v>
      </c>
      <c r="G155" s="511">
        <v>12</v>
      </c>
      <c r="H155" s="512">
        <v>7</v>
      </c>
      <c r="I155" s="513">
        <v>695.21400000000006</v>
      </c>
      <c r="J155" s="514">
        <v>16406.321</v>
      </c>
      <c r="K155" s="515">
        <v>42.469000000000001</v>
      </c>
      <c r="L155" s="516">
        <v>10.305</v>
      </c>
      <c r="M155" s="517">
        <v>52.774000000000001</v>
      </c>
    </row>
    <row r="156" spans="2:13" x14ac:dyDescent="0.2">
      <c r="B156" s="16" t="s">
        <v>588</v>
      </c>
      <c r="C156" s="507">
        <v>81</v>
      </c>
      <c r="D156" s="508">
        <v>54</v>
      </c>
      <c r="E156" s="509">
        <v>6</v>
      </c>
      <c r="F156" s="510">
        <v>8</v>
      </c>
      <c r="G156" s="511">
        <v>3</v>
      </c>
      <c r="H156" s="512">
        <v>10</v>
      </c>
      <c r="I156" s="513">
        <v>7868.4210000000003</v>
      </c>
      <c r="J156" s="514">
        <v>72651.638000000006</v>
      </c>
      <c r="K156" s="515">
        <v>547.35199999999998</v>
      </c>
      <c r="L156" s="516">
        <v>11.669</v>
      </c>
      <c r="M156" s="517">
        <v>559.02099999999996</v>
      </c>
    </row>
    <row r="157" spans="2:13" x14ac:dyDescent="0.2">
      <c r="B157" s="16" t="s">
        <v>589</v>
      </c>
      <c r="C157" s="507">
        <v>60</v>
      </c>
      <c r="D157" s="508">
        <v>44</v>
      </c>
      <c r="E157" s="509">
        <v>8</v>
      </c>
      <c r="F157" s="510">
        <v>0</v>
      </c>
      <c r="G157" s="511">
        <v>2</v>
      </c>
      <c r="H157" s="512">
        <v>6</v>
      </c>
      <c r="I157" s="513">
        <v>2478.0970000000002</v>
      </c>
      <c r="J157" s="514">
        <v>36772.690999999999</v>
      </c>
      <c r="K157" s="515">
        <v>160.715</v>
      </c>
      <c r="L157" s="516">
        <v>13.888</v>
      </c>
      <c r="M157" s="517">
        <v>174.602</v>
      </c>
    </row>
    <row r="158" spans="2:13" x14ac:dyDescent="0.2">
      <c r="B158" s="16" t="s">
        <v>590</v>
      </c>
      <c r="C158" s="507">
        <v>32</v>
      </c>
      <c r="D158" s="508">
        <v>23</v>
      </c>
      <c r="E158" s="509">
        <v>1</v>
      </c>
      <c r="F158" s="510">
        <v>1</v>
      </c>
      <c r="G158" s="511">
        <v>2</v>
      </c>
      <c r="H158" s="512">
        <v>5</v>
      </c>
      <c r="I158" s="513">
        <v>2211.346</v>
      </c>
      <c r="J158" s="514">
        <v>10326.108</v>
      </c>
      <c r="K158" s="515">
        <v>162.30799999999999</v>
      </c>
      <c r="L158" s="516">
        <v>6.0579999999999998</v>
      </c>
      <c r="M158" s="517">
        <v>168.36600000000001</v>
      </c>
    </row>
    <row r="159" spans="2:13" x14ac:dyDescent="0.2">
      <c r="B159" s="16" t="s">
        <v>591</v>
      </c>
      <c r="C159" s="507">
        <v>26</v>
      </c>
      <c r="D159" s="508">
        <v>16</v>
      </c>
      <c r="E159" s="509">
        <v>6</v>
      </c>
      <c r="F159" s="510">
        <v>0</v>
      </c>
      <c r="G159" s="511">
        <v>2</v>
      </c>
      <c r="H159" s="512">
        <v>2</v>
      </c>
      <c r="I159" s="513">
        <v>583.90200000000004</v>
      </c>
      <c r="J159" s="514">
        <v>8260.4580000000005</v>
      </c>
      <c r="K159" s="515">
        <v>38.975000000000001</v>
      </c>
      <c r="L159" s="516">
        <v>5.032</v>
      </c>
      <c r="M159" s="517">
        <v>44.006999999999998</v>
      </c>
    </row>
    <row r="160" spans="2:13" x14ac:dyDescent="0.2">
      <c r="B160" s="16" t="s">
        <v>592</v>
      </c>
      <c r="C160" s="507">
        <v>158</v>
      </c>
      <c r="D160" s="508">
        <v>101</v>
      </c>
      <c r="E160" s="509">
        <v>27</v>
      </c>
      <c r="F160" s="510">
        <v>12</v>
      </c>
      <c r="G160" s="511">
        <v>9</v>
      </c>
      <c r="H160" s="512">
        <v>9</v>
      </c>
      <c r="I160" s="513">
        <v>14798.217000000001</v>
      </c>
      <c r="J160" s="514">
        <v>138063.728</v>
      </c>
      <c r="K160" s="515">
        <v>1086.2280000000001</v>
      </c>
      <c r="L160" s="516">
        <v>27.35</v>
      </c>
      <c r="M160" s="517">
        <v>1113.578</v>
      </c>
    </row>
    <row r="161" spans="2:13" x14ac:dyDescent="0.2">
      <c r="B161" s="16" t="s">
        <v>593</v>
      </c>
      <c r="C161" s="507">
        <v>54</v>
      </c>
      <c r="D161" s="508">
        <v>30</v>
      </c>
      <c r="E161" s="509">
        <v>11</v>
      </c>
      <c r="F161" s="510">
        <v>5</v>
      </c>
      <c r="G161" s="511">
        <v>3</v>
      </c>
      <c r="H161" s="512">
        <v>5</v>
      </c>
      <c r="I161" s="513">
        <v>3847.2959999999998</v>
      </c>
      <c r="J161" s="514">
        <v>29975.279999999999</v>
      </c>
      <c r="K161" s="515">
        <v>281.67899999999997</v>
      </c>
      <c r="L161" s="516">
        <v>7.19</v>
      </c>
      <c r="M161" s="517">
        <v>288.87</v>
      </c>
    </row>
    <row r="162" spans="2:13" x14ac:dyDescent="0.2">
      <c r="B162" s="16" t="s">
        <v>594</v>
      </c>
      <c r="C162" s="507">
        <v>53</v>
      </c>
      <c r="D162" s="508">
        <v>35</v>
      </c>
      <c r="E162" s="509">
        <v>8</v>
      </c>
      <c r="F162" s="510">
        <v>5</v>
      </c>
      <c r="G162" s="511">
        <v>2</v>
      </c>
      <c r="H162" s="512">
        <v>3</v>
      </c>
      <c r="I162" s="513">
        <v>2759.087</v>
      </c>
      <c r="J162" s="514">
        <v>20025.078000000001</v>
      </c>
      <c r="K162" s="515">
        <v>183.233</v>
      </c>
      <c r="L162" s="516">
        <v>12.737</v>
      </c>
      <c r="M162" s="517">
        <v>195.97</v>
      </c>
    </row>
    <row r="163" spans="2:13" x14ac:dyDescent="0.2">
      <c r="B163" s="16" t="s">
        <v>595</v>
      </c>
      <c r="C163" s="507">
        <v>47</v>
      </c>
      <c r="D163" s="508">
        <v>34</v>
      </c>
      <c r="E163" s="509">
        <v>3</v>
      </c>
      <c r="F163" s="510">
        <v>3</v>
      </c>
      <c r="G163" s="511">
        <v>0</v>
      </c>
      <c r="H163" s="512">
        <v>7</v>
      </c>
      <c r="I163" s="513">
        <v>2774.0459999999998</v>
      </c>
      <c r="J163" s="514">
        <v>18197.307000000001</v>
      </c>
      <c r="K163" s="515">
        <v>189.286</v>
      </c>
      <c r="L163" s="516">
        <v>6.8440000000000003</v>
      </c>
      <c r="M163" s="517">
        <v>196.13</v>
      </c>
    </row>
    <row r="164" spans="2:13" x14ac:dyDescent="0.2">
      <c r="B164" s="16" t="s">
        <v>596</v>
      </c>
      <c r="C164" s="507">
        <v>11</v>
      </c>
      <c r="D164" s="508">
        <v>8</v>
      </c>
      <c r="E164" s="509">
        <v>0</v>
      </c>
      <c r="F164" s="510">
        <v>0</v>
      </c>
      <c r="G164" s="511">
        <v>0</v>
      </c>
      <c r="H164" s="512">
        <v>3</v>
      </c>
      <c r="I164" s="513">
        <v>197.673</v>
      </c>
      <c r="J164" s="514">
        <v>1592.4760000000001</v>
      </c>
      <c r="K164" s="515">
        <v>11.175000000000001</v>
      </c>
      <c r="L164" s="516">
        <v>1.8420000000000001</v>
      </c>
      <c r="M164" s="517">
        <v>13.016999999999999</v>
      </c>
    </row>
    <row r="165" spans="2:13" x14ac:dyDescent="0.2">
      <c r="B165" s="16" t="s">
        <v>597</v>
      </c>
      <c r="C165" s="507">
        <v>17</v>
      </c>
      <c r="D165" s="508">
        <v>10</v>
      </c>
      <c r="E165" s="509">
        <v>3</v>
      </c>
      <c r="F165" s="510">
        <v>2</v>
      </c>
      <c r="G165" s="511">
        <v>0</v>
      </c>
      <c r="H165" s="512">
        <v>2</v>
      </c>
      <c r="I165" s="513">
        <v>240.762</v>
      </c>
      <c r="J165" s="514">
        <v>4810.3900000000003</v>
      </c>
      <c r="K165" s="515">
        <v>14.055999999999999</v>
      </c>
      <c r="L165" s="516">
        <v>2.7690000000000001</v>
      </c>
      <c r="M165" s="517">
        <v>16.826000000000001</v>
      </c>
    </row>
    <row r="166" spans="2:13" x14ac:dyDescent="0.2">
      <c r="B166" s="16" t="s">
        <v>598</v>
      </c>
      <c r="C166" s="507">
        <v>191</v>
      </c>
      <c r="D166" s="508">
        <v>138</v>
      </c>
      <c r="E166" s="509">
        <v>19</v>
      </c>
      <c r="F166" s="510">
        <v>15</v>
      </c>
      <c r="G166" s="511">
        <v>9</v>
      </c>
      <c r="H166" s="512">
        <v>10</v>
      </c>
      <c r="I166" s="513">
        <v>20003.544999999998</v>
      </c>
      <c r="J166" s="514">
        <v>154737.84400000001</v>
      </c>
      <c r="K166" s="515">
        <v>1435.4749999999999</v>
      </c>
      <c r="L166" s="516">
        <v>49.828000000000003</v>
      </c>
      <c r="M166" s="517">
        <v>1485.3019999999999</v>
      </c>
    </row>
    <row r="167" spans="2:13" x14ac:dyDescent="0.2">
      <c r="B167" s="16" t="s">
        <v>599</v>
      </c>
      <c r="C167" s="507">
        <v>52</v>
      </c>
      <c r="D167" s="508">
        <v>36</v>
      </c>
      <c r="E167" s="509">
        <v>3</v>
      </c>
      <c r="F167" s="510">
        <v>3</v>
      </c>
      <c r="G167" s="511">
        <v>2</v>
      </c>
      <c r="H167" s="512">
        <v>8</v>
      </c>
      <c r="I167" s="513">
        <v>3019.7759999999998</v>
      </c>
      <c r="J167" s="514">
        <v>20593.52</v>
      </c>
      <c r="K167" s="515">
        <v>191.459</v>
      </c>
      <c r="L167" s="516">
        <v>12.012</v>
      </c>
      <c r="M167" s="517">
        <v>203.471</v>
      </c>
    </row>
    <row r="168" spans="2:13" x14ac:dyDescent="0.2">
      <c r="B168" s="16" t="s">
        <v>600</v>
      </c>
      <c r="C168" s="507">
        <v>470</v>
      </c>
      <c r="D168" s="508">
        <v>330</v>
      </c>
      <c r="E168" s="509">
        <v>47</v>
      </c>
      <c r="F168" s="510">
        <v>34</v>
      </c>
      <c r="G168" s="511">
        <v>24</v>
      </c>
      <c r="H168" s="512">
        <v>35</v>
      </c>
      <c r="I168" s="513">
        <v>46508.199000000001</v>
      </c>
      <c r="J168" s="514">
        <v>398027.81699999998</v>
      </c>
      <c r="K168" s="515">
        <v>3489.134</v>
      </c>
      <c r="L168" s="516">
        <v>143.501</v>
      </c>
      <c r="M168" s="517">
        <v>3632.636</v>
      </c>
    </row>
    <row r="169" spans="2:13" x14ac:dyDescent="0.2">
      <c r="B169" s="16" t="s">
        <v>601</v>
      </c>
      <c r="C169" s="507">
        <v>70</v>
      </c>
      <c r="D169" s="508">
        <v>50</v>
      </c>
      <c r="E169" s="509">
        <v>6</v>
      </c>
      <c r="F169" s="510">
        <v>1</v>
      </c>
      <c r="G169" s="511">
        <v>5</v>
      </c>
      <c r="H169" s="512">
        <v>8</v>
      </c>
      <c r="I169" s="513">
        <v>4007.6889999999999</v>
      </c>
      <c r="J169" s="514">
        <v>33447.135999999999</v>
      </c>
      <c r="K169" s="515">
        <v>298.92899999999997</v>
      </c>
      <c r="L169" s="516">
        <v>10.59</v>
      </c>
      <c r="M169" s="517">
        <v>309.51900000000001</v>
      </c>
    </row>
    <row r="170" spans="2:13" x14ac:dyDescent="0.2">
      <c r="B170" s="16" t="s">
        <v>602</v>
      </c>
      <c r="C170" s="507">
        <v>39</v>
      </c>
      <c r="D170" s="508">
        <v>22</v>
      </c>
      <c r="E170" s="509">
        <v>4</v>
      </c>
      <c r="F170" s="510">
        <v>3</v>
      </c>
      <c r="G170" s="511">
        <v>0</v>
      </c>
      <c r="H170" s="512">
        <v>10</v>
      </c>
      <c r="I170" s="513">
        <v>2246.8110000000001</v>
      </c>
      <c r="J170" s="514">
        <v>10587.058000000001</v>
      </c>
      <c r="K170" s="515">
        <v>161.858</v>
      </c>
      <c r="L170" s="516">
        <v>7.8739999999999997</v>
      </c>
      <c r="M170" s="517">
        <v>169.73099999999999</v>
      </c>
    </row>
    <row r="171" spans="2:13" x14ac:dyDescent="0.2">
      <c r="B171" s="16" t="s">
        <v>603</v>
      </c>
      <c r="C171" s="507">
        <v>265</v>
      </c>
      <c r="D171" s="508">
        <v>217</v>
      </c>
      <c r="E171" s="509">
        <v>15</v>
      </c>
      <c r="F171" s="510">
        <v>12</v>
      </c>
      <c r="G171" s="511">
        <v>5</v>
      </c>
      <c r="H171" s="512">
        <v>16</v>
      </c>
      <c r="I171" s="513">
        <v>33831.991999999998</v>
      </c>
      <c r="J171" s="514">
        <v>208179.446</v>
      </c>
      <c r="K171" s="515">
        <v>2574.9630000000002</v>
      </c>
      <c r="L171" s="516">
        <v>55.097999999999999</v>
      </c>
      <c r="M171" s="517">
        <v>2630.0610000000001</v>
      </c>
    </row>
    <row r="172" spans="2:13" x14ac:dyDescent="0.2">
      <c r="B172" s="16" t="s">
        <v>604</v>
      </c>
      <c r="C172" s="507">
        <v>127</v>
      </c>
      <c r="D172" s="508">
        <v>74</v>
      </c>
      <c r="E172" s="509">
        <v>18</v>
      </c>
      <c r="F172" s="510">
        <v>11</v>
      </c>
      <c r="G172" s="511">
        <v>15</v>
      </c>
      <c r="H172" s="512">
        <v>9</v>
      </c>
      <c r="I172" s="513">
        <v>5233.1719999999996</v>
      </c>
      <c r="J172" s="514">
        <v>72625.233999999997</v>
      </c>
      <c r="K172" s="515">
        <v>364.28199999999998</v>
      </c>
      <c r="L172" s="516">
        <v>34.412999999999997</v>
      </c>
      <c r="M172" s="517">
        <v>398.69499999999999</v>
      </c>
    </row>
    <row r="173" spans="2:13" x14ac:dyDescent="0.2">
      <c r="B173" s="112" t="s">
        <v>390</v>
      </c>
      <c r="C173" s="518">
        <v>2008</v>
      </c>
      <c r="D173" s="519">
        <v>1769</v>
      </c>
      <c r="E173" s="520">
        <v>120</v>
      </c>
      <c r="F173" s="521">
        <v>42</v>
      </c>
      <c r="G173" s="522">
        <v>52</v>
      </c>
      <c r="H173" s="523">
        <v>25</v>
      </c>
      <c r="I173" s="524">
        <v>419772.53399999999</v>
      </c>
      <c r="J173" s="525">
        <v>2538830.182</v>
      </c>
      <c r="K173" s="526">
        <v>33962.928</v>
      </c>
      <c r="L173" s="527">
        <v>705.15899999999999</v>
      </c>
      <c r="M173" s="528">
        <v>34668.086000000003</v>
      </c>
    </row>
    <row r="174" spans="2:13" x14ac:dyDescent="0.2">
      <c r="B174" s="16" t="s">
        <v>605</v>
      </c>
      <c r="C174" s="507">
        <v>36</v>
      </c>
      <c r="D174" s="508">
        <v>20</v>
      </c>
      <c r="E174" s="509">
        <v>2</v>
      </c>
      <c r="F174" s="510">
        <v>3</v>
      </c>
      <c r="G174" s="511">
        <v>1</v>
      </c>
      <c r="H174" s="512">
        <v>10</v>
      </c>
      <c r="I174" s="513">
        <v>420.01</v>
      </c>
      <c r="J174" s="514">
        <v>5012.107</v>
      </c>
      <c r="K174" s="515">
        <v>27.826000000000001</v>
      </c>
      <c r="L174" s="516">
        <v>4.4800000000000004</v>
      </c>
      <c r="M174" s="517">
        <v>32.305999999999997</v>
      </c>
    </row>
    <row r="175" spans="2:13" x14ac:dyDescent="0.2">
      <c r="B175" s="16" t="s">
        <v>606</v>
      </c>
      <c r="C175" s="507">
        <v>237</v>
      </c>
      <c r="D175" s="508">
        <v>183</v>
      </c>
      <c r="E175" s="509">
        <v>13</v>
      </c>
      <c r="F175" s="510">
        <v>15</v>
      </c>
      <c r="G175" s="511">
        <v>4</v>
      </c>
      <c r="H175" s="512">
        <v>22</v>
      </c>
      <c r="I175" s="513">
        <v>195917.81700000001</v>
      </c>
      <c r="J175" s="514">
        <v>317254.83100000001</v>
      </c>
      <c r="K175" s="515">
        <v>16470.346000000001</v>
      </c>
      <c r="L175" s="516">
        <v>92.555999999999997</v>
      </c>
      <c r="M175" s="517">
        <v>16562.902999999998</v>
      </c>
    </row>
    <row r="176" spans="2:13" x14ac:dyDescent="0.2">
      <c r="B176" s="16" t="s">
        <v>607</v>
      </c>
      <c r="C176" s="507">
        <v>164</v>
      </c>
      <c r="D176" s="508">
        <v>131</v>
      </c>
      <c r="E176" s="509">
        <v>15</v>
      </c>
      <c r="F176" s="510">
        <v>3</v>
      </c>
      <c r="G176" s="511">
        <v>8</v>
      </c>
      <c r="H176" s="512">
        <v>7</v>
      </c>
      <c r="I176" s="513">
        <v>5323.8670000000002</v>
      </c>
      <c r="J176" s="514">
        <v>79416.824999999997</v>
      </c>
      <c r="K176" s="515">
        <v>348.84500000000003</v>
      </c>
      <c r="L176" s="516">
        <v>54.011000000000003</v>
      </c>
      <c r="M176" s="517">
        <v>402.85599999999999</v>
      </c>
    </row>
    <row r="177" spans="2:13" x14ac:dyDescent="0.2">
      <c r="B177" s="16" t="s">
        <v>608</v>
      </c>
      <c r="C177" s="507">
        <v>497</v>
      </c>
      <c r="D177" s="508">
        <v>382</v>
      </c>
      <c r="E177" s="509">
        <v>39</v>
      </c>
      <c r="F177" s="510">
        <v>22</v>
      </c>
      <c r="G177" s="511">
        <v>22</v>
      </c>
      <c r="H177" s="512">
        <v>32</v>
      </c>
      <c r="I177" s="513">
        <v>41474.584000000003</v>
      </c>
      <c r="J177" s="514">
        <v>567021.48</v>
      </c>
      <c r="K177" s="515">
        <v>3201.2809999999999</v>
      </c>
      <c r="L177" s="516">
        <v>180.352</v>
      </c>
      <c r="M177" s="517">
        <v>3381.6329999999998</v>
      </c>
    </row>
    <row r="178" spans="2:13" x14ac:dyDescent="0.2">
      <c r="B178" s="16" t="s">
        <v>609</v>
      </c>
      <c r="C178" s="507">
        <v>81</v>
      </c>
      <c r="D178" s="508">
        <v>46</v>
      </c>
      <c r="E178" s="509">
        <v>10</v>
      </c>
      <c r="F178" s="510">
        <v>4</v>
      </c>
      <c r="G178" s="511">
        <v>10</v>
      </c>
      <c r="H178" s="512">
        <v>11</v>
      </c>
      <c r="I178" s="513">
        <v>3120.2829999999999</v>
      </c>
      <c r="J178" s="514">
        <v>32004.2</v>
      </c>
      <c r="K178" s="515">
        <v>199.96899999999999</v>
      </c>
      <c r="L178" s="516">
        <v>13.276</v>
      </c>
      <c r="M178" s="517">
        <v>213.245</v>
      </c>
    </row>
    <row r="179" spans="2:13" x14ac:dyDescent="0.2">
      <c r="B179" s="16" t="s">
        <v>610</v>
      </c>
      <c r="C179" s="507">
        <v>44</v>
      </c>
      <c r="D179" s="508">
        <v>20</v>
      </c>
      <c r="E179" s="509">
        <v>3</v>
      </c>
      <c r="F179" s="510">
        <v>6</v>
      </c>
      <c r="G179" s="511">
        <v>4</v>
      </c>
      <c r="H179" s="512">
        <v>11</v>
      </c>
      <c r="I179" s="513">
        <v>486.56799999999998</v>
      </c>
      <c r="J179" s="514">
        <v>8243</v>
      </c>
      <c r="K179" s="515">
        <v>32.033999999999999</v>
      </c>
      <c r="L179" s="516">
        <v>6.1390000000000002</v>
      </c>
      <c r="M179" s="517">
        <v>38.173000000000002</v>
      </c>
    </row>
    <row r="180" spans="2:13" x14ac:dyDescent="0.2">
      <c r="B180" s="16" t="s">
        <v>611</v>
      </c>
      <c r="C180" s="507">
        <v>19</v>
      </c>
      <c r="D180" s="508">
        <v>13</v>
      </c>
      <c r="E180" s="509">
        <v>1</v>
      </c>
      <c r="F180" s="510">
        <v>1</v>
      </c>
      <c r="G180" s="511">
        <v>0</v>
      </c>
      <c r="H180" s="512">
        <v>4</v>
      </c>
      <c r="I180" s="513">
        <v>49.929000000000002</v>
      </c>
      <c r="J180" s="514">
        <v>3720.473</v>
      </c>
      <c r="K180" s="515">
        <v>3.2</v>
      </c>
      <c r="L180" s="516">
        <v>5.0979999999999999</v>
      </c>
      <c r="M180" s="517">
        <v>8.298</v>
      </c>
    </row>
    <row r="181" spans="2:13" x14ac:dyDescent="0.2">
      <c r="B181" s="16" t="s">
        <v>403</v>
      </c>
      <c r="C181" s="507">
        <v>701</v>
      </c>
      <c r="D181" s="508">
        <v>555</v>
      </c>
      <c r="E181" s="509">
        <v>54</v>
      </c>
      <c r="F181" s="510">
        <v>21</v>
      </c>
      <c r="G181" s="511">
        <v>33</v>
      </c>
      <c r="H181" s="512">
        <v>38</v>
      </c>
      <c r="I181" s="513">
        <v>109461.871</v>
      </c>
      <c r="J181" s="514">
        <v>818281.40599999996</v>
      </c>
      <c r="K181" s="515">
        <v>8631.7659999999996</v>
      </c>
      <c r="L181" s="516">
        <v>228.904</v>
      </c>
      <c r="M181" s="517">
        <v>8860.67</v>
      </c>
    </row>
    <row r="182" spans="2:13" x14ac:dyDescent="0.2">
      <c r="B182" s="16" t="s">
        <v>612</v>
      </c>
      <c r="C182" s="507">
        <v>36</v>
      </c>
      <c r="D182" s="508">
        <v>20</v>
      </c>
      <c r="E182" s="509">
        <v>2</v>
      </c>
      <c r="F182" s="510">
        <v>2</v>
      </c>
      <c r="G182" s="511">
        <v>3</v>
      </c>
      <c r="H182" s="512">
        <v>9</v>
      </c>
      <c r="I182" s="513">
        <v>892.12599999999998</v>
      </c>
      <c r="J182" s="514">
        <v>7219.3159999999998</v>
      </c>
      <c r="K182" s="515">
        <v>53.362000000000002</v>
      </c>
      <c r="L182" s="516">
        <v>6.109</v>
      </c>
      <c r="M182" s="517">
        <v>59.470999999999997</v>
      </c>
    </row>
    <row r="183" spans="2:13" x14ac:dyDescent="0.2">
      <c r="B183" s="16" t="s">
        <v>613</v>
      </c>
      <c r="C183" s="507">
        <v>171</v>
      </c>
      <c r="D183" s="508">
        <v>107</v>
      </c>
      <c r="E183" s="509">
        <v>16</v>
      </c>
      <c r="F183" s="510">
        <v>13</v>
      </c>
      <c r="G183" s="511">
        <v>15</v>
      </c>
      <c r="H183" s="512">
        <v>20</v>
      </c>
      <c r="I183" s="513">
        <v>37337.173000000003</v>
      </c>
      <c r="J183" s="514">
        <v>540292.04200000002</v>
      </c>
      <c r="K183" s="515">
        <v>3061.192</v>
      </c>
      <c r="L183" s="516">
        <v>39.076999999999998</v>
      </c>
      <c r="M183" s="517">
        <v>3100.2689999999998</v>
      </c>
    </row>
    <row r="184" spans="2:13" x14ac:dyDescent="0.2">
      <c r="B184" s="16" t="s">
        <v>614</v>
      </c>
      <c r="C184" s="507">
        <v>113</v>
      </c>
      <c r="D184" s="508">
        <v>71</v>
      </c>
      <c r="E184" s="509">
        <v>18</v>
      </c>
      <c r="F184" s="510">
        <v>7</v>
      </c>
      <c r="G184" s="511">
        <v>6</v>
      </c>
      <c r="H184" s="512">
        <v>11</v>
      </c>
      <c r="I184" s="513">
        <v>7590.61</v>
      </c>
      <c r="J184" s="514">
        <v>69407.341</v>
      </c>
      <c r="K184" s="515">
        <v>554.57399999999996</v>
      </c>
      <c r="L184" s="516">
        <v>26.440999999999999</v>
      </c>
      <c r="M184" s="517">
        <v>581.01499999999999</v>
      </c>
    </row>
    <row r="185" spans="2:13" x14ac:dyDescent="0.2">
      <c r="B185" s="16" t="s">
        <v>615</v>
      </c>
      <c r="C185" s="507">
        <v>29</v>
      </c>
      <c r="D185" s="508">
        <v>18</v>
      </c>
      <c r="E185" s="509">
        <v>1</v>
      </c>
      <c r="F185" s="510">
        <v>4</v>
      </c>
      <c r="G185" s="511">
        <v>1</v>
      </c>
      <c r="H185" s="512">
        <v>5</v>
      </c>
      <c r="I185" s="513">
        <v>1045.665</v>
      </c>
      <c r="J185" s="514">
        <v>6420.8130000000001</v>
      </c>
      <c r="K185" s="515">
        <v>67.805000000000007</v>
      </c>
      <c r="L185" s="516">
        <v>6.1239999999999997</v>
      </c>
      <c r="M185" s="517">
        <v>73.927999999999997</v>
      </c>
    </row>
    <row r="186" spans="2:13" x14ac:dyDescent="0.2">
      <c r="B186" s="16" t="s">
        <v>616</v>
      </c>
      <c r="C186" s="507">
        <v>158</v>
      </c>
      <c r="D186" s="508">
        <v>109</v>
      </c>
      <c r="E186" s="509">
        <v>16</v>
      </c>
      <c r="F186" s="510">
        <v>7</v>
      </c>
      <c r="G186" s="511">
        <v>8</v>
      </c>
      <c r="H186" s="512">
        <v>18</v>
      </c>
      <c r="I186" s="513">
        <v>15867.536</v>
      </c>
      <c r="J186" s="514">
        <v>68707.483999999997</v>
      </c>
      <c r="K186" s="515">
        <v>1263.511</v>
      </c>
      <c r="L186" s="516">
        <v>35.878999999999998</v>
      </c>
      <c r="M186" s="517">
        <v>1299.3900000000001</v>
      </c>
    </row>
    <row r="187" spans="2:13" x14ac:dyDescent="0.2">
      <c r="B187" s="16" t="s">
        <v>617</v>
      </c>
      <c r="C187" s="507">
        <v>40</v>
      </c>
      <c r="D187" s="508">
        <v>23</v>
      </c>
      <c r="E187" s="509">
        <v>2</v>
      </c>
      <c r="F187" s="510">
        <v>2</v>
      </c>
      <c r="G187" s="511">
        <v>6</v>
      </c>
      <c r="H187" s="512">
        <v>7</v>
      </c>
      <c r="I187" s="513">
        <v>784.49599999999998</v>
      </c>
      <c r="J187" s="514">
        <v>15828.865</v>
      </c>
      <c r="K187" s="515">
        <v>47.216999999999999</v>
      </c>
      <c r="L187" s="516">
        <v>6.7119999999999997</v>
      </c>
      <c r="M187" s="517">
        <v>53.929000000000002</v>
      </c>
    </row>
    <row r="188" spans="2:13" x14ac:dyDescent="0.2">
      <c r="B188" s="112" t="s">
        <v>392</v>
      </c>
      <c r="C188" s="518">
        <v>3439</v>
      </c>
      <c r="D188" s="519">
        <v>2901</v>
      </c>
      <c r="E188" s="520">
        <v>277</v>
      </c>
      <c r="F188" s="521">
        <v>144</v>
      </c>
      <c r="G188" s="522">
        <v>92</v>
      </c>
      <c r="H188" s="523">
        <v>25</v>
      </c>
      <c r="I188" s="524">
        <v>319481.66700000002</v>
      </c>
      <c r="J188" s="525">
        <v>4236910.3150000004</v>
      </c>
      <c r="K188" s="526">
        <v>23829.506000000001</v>
      </c>
      <c r="L188" s="527">
        <v>1918.798</v>
      </c>
      <c r="M188" s="528">
        <v>25748.304</v>
      </c>
    </row>
    <row r="189" spans="2:13" x14ac:dyDescent="0.2">
      <c r="B189" s="16" t="s">
        <v>618</v>
      </c>
      <c r="C189" s="507">
        <v>399</v>
      </c>
      <c r="D189" s="508">
        <v>285</v>
      </c>
      <c r="E189" s="509">
        <v>37</v>
      </c>
      <c r="F189" s="510">
        <v>29</v>
      </c>
      <c r="G189" s="511">
        <v>22</v>
      </c>
      <c r="H189" s="512">
        <v>26</v>
      </c>
      <c r="I189" s="513">
        <v>44659.618999999999</v>
      </c>
      <c r="J189" s="514">
        <v>425204.21100000001</v>
      </c>
      <c r="K189" s="515">
        <v>3481.2849999999999</v>
      </c>
      <c r="L189" s="516">
        <v>227.923</v>
      </c>
      <c r="M189" s="517">
        <v>3709.2080000000001</v>
      </c>
    </row>
    <row r="190" spans="2:13" x14ac:dyDescent="0.2">
      <c r="B190" s="16" t="s">
        <v>619</v>
      </c>
      <c r="C190" s="507">
        <v>40</v>
      </c>
      <c r="D190" s="508">
        <v>23</v>
      </c>
      <c r="E190" s="509">
        <v>3</v>
      </c>
      <c r="F190" s="510">
        <v>2</v>
      </c>
      <c r="G190" s="511">
        <v>2</v>
      </c>
      <c r="H190" s="512">
        <v>10</v>
      </c>
      <c r="I190" s="513">
        <v>782.18100000000004</v>
      </c>
      <c r="J190" s="514">
        <v>7337.1229999999996</v>
      </c>
      <c r="K190" s="515">
        <v>46.526000000000003</v>
      </c>
      <c r="L190" s="516">
        <v>6.2409999999999997</v>
      </c>
      <c r="M190" s="517">
        <v>52.767000000000003</v>
      </c>
    </row>
    <row r="191" spans="2:13" x14ac:dyDescent="0.2">
      <c r="B191" s="16" t="s">
        <v>620</v>
      </c>
      <c r="C191" s="507">
        <v>147</v>
      </c>
      <c r="D191" s="508">
        <v>95</v>
      </c>
      <c r="E191" s="509">
        <v>19</v>
      </c>
      <c r="F191" s="510">
        <v>12</v>
      </c>
      <c r="G191" s="511">
        <v>8</v>
      </c>
      <c r="H191" s="512">
        <v>13</v>
      </c>
      <c r="I191" s="513">
        <v>7862.3860000000004</v>
      </c>
      <c r="J191" s="514">
        <v>71541.918000000005</v>
      </c>
      <c r="K191" s="515">
        <v>522.35900000000004</v>
      </c>
      <c r="L191" s="516">
        <v>28.654</v>
      </c>
      <c r="M191" s="517">
        <v>551.01400000000001</v>
      </c>
    </row>
    <row r="192" spans="2:13" x14ac:dyDescent="0.2">
      <c r="B192" s="16" t="s">
        <v>621</v>
      </c>
      <c r="C192" s="507">
        <v>43</v>
      </c>
      <c r="D192" s="508">
        <v>22</v>
      </c>
      <c r="E192" s="509">
        <v>4</v>
      </c>
      <c r="F192" s="510">
        <v>3</v>
      </c>
      <c r="G192" s="511">
        <v>3</v>
      </c>
      <c r="H192" s="512">
        <v>11</v>
      </c>
      <c r="I192" s="513">
        <v>4743.125</v>
      </c>
      <c r="J192" s="514">
        <v>54021.472000000002</v>
      </c>
      <c r="K192" s="515">
        <v>360.64100000000002</v>
      </c>
      <c r="L192" s="516">
        <v>6.03</v>
      </c>
      <c r="M192" s="517">
        <v>366.67200000000003</v>
      </c>
    </row>
    <row r="193" spans="2:13" x14ac:dyDescent="0.2">
      <c r="B193" s="16" t="s">
        <v>622</v>
      </c>
      <c r="C193" s="507">
        <v>220</v>
      </c>
      <c r="D193" s="508">
        <v>141</v>
      </c>
      <c r="E193" s="509">
        <v>29</v>
      </c>
      <c r="F193" s="510">
        <v>16</v>
      </c>
      <c r="G193" s="511">
        <v>14</v>
      </c>
      <c r="H193" s="512">
        <v>20</v>
      </c>
      <c r="I193" s="513">
        <v>14226.087</v>
      </c>
      <c r="J193" s="514">
        <v>209425.416</v>
      </c>
      <c r="K193" s="515">
        <v>994.10900000000004</v>
      </c>
      <c r="L193" s="516">
        <v>69.582999999999998</v>
      </c>
      <c r="M193" s="517">
        <v>1063.692</v>
      </c>
    </row>
    <row r="194" spans="2:13" x14ac:dyDescent="0.2">
      <c r="B194" s="16" t="s">
        <v>623</v>
      </c>
      <c r="C194" s="507">
        <v>47</v>
      </c>
      <c r="D194" s="508">
        <v>25</v>
      </c>
      <c r="E194" s="509">
        <v>8</v>
      </c>
      <c r="F194" s="510">
        <v>4</v>
      </c>
      <c r="G194" s="511">
        <v>4</v>
      </c>
      <c r="H194" s="512">
        <v>6</v>
      </c>
      <c r="I194" s="513">
        <v>2960.277</v>
      </c>
      <c r="J194" s="514">
        <v>26330.613000000001</v>
      </c>
      <c r="K194" s="515">
        <v>192.857</v>
      </c>
      <c r="L194" s="516">
        <v>6.0140000000000002</v>
      </c>
      <c r="M194" s="517">
        <v>198.87100000000001</v>
      </c>
    </row>
    <row r="195" spans="2:13" x14ac:dyDescent="0.2">
      <c r="B195" s="16" t="s">
        <v>624</v>
      </c>
      <c r="C195" s="507">
        <v>164</v>
      </c>
      <c r="D195" s="508">
        <v>116</v>
      </c>
      <c r="E195" s="509">
        <v>18</v>
      </c>
      <c r="F195" s="510">
        <v>8</v>
      </c>
      <c r="G195" s="511">
        <v>8</v>
      </c>
      <c r="H195" s="512">
        <v>14</v>
      </c>
      <c r="I195" s="513">
        <v>11346.894</v>
      </c>
      <c r="J195" s="514">
        <v>60394.815000000002</v>
      </c>
      <c r="K195" s="515">
        <v>858.44399999999996</v>
      </c>
      <c r="L195" s="516">
        <v>33.956000000000003</v>
      </c>
      <c r="M195" s="517">
        <v>892.4</v>
      </c>
    </row>
    <row r="196" spans="2:13" x14ac:dyDescent="0.2">
      <c r="B196" s="16" t="s">
        <v>625</v>
      </c>
      <c r="C196" s="507">
        <v>721</v>
      </c>
      <c r="D196" s="508">
        <v>466</v>
      </c>
      <c r="E196" s="509">
        <v>123</v>
      </c>
      <c r="F196" s="510">
        <v>57</v>
      </c>
      <c r="G196" s="511">
        <v>35</v>
      </c>
      <c r="H196" s="512">
        <v>40</v>
      </c>
      <c r="I196" s="513">
        <v>52839.006000000001</v>
      </c>
      <c r="J196" s="514">
        <v>669790.03399999999</v>
      </c>
      <c r="K196" s="515">
        <v>3871.7460000000001</v>
      </c>
      <c r="L196" s="516">
        <v>295.46100000000001</v>
      </c>
      <c r="M196" s="517">
        <v>4167.2060000000001</v>
      </c>
    </row>
    <row r="197" spans="2:13" x14ac:dyDescent="0.2">
      <c r="B197" s="16" t="s">
        <v>626</v>
      </c>
      <c r="C197" s="507">
        <v>92</v>
      </c>
      <c r="D197" s="508">
        <v>65</v>
      </c>
      <c r="E197" s="509">
        <v>5</v>
      </c>
      <c r="F197" s="510">
        <v>7</v>
      </c>
      <c r="G197" s="511">
        <v>5</v>
      </c>
      <c r="H197" s="512">
        <v>10</v>
      </c>
      <c r="I197" s="513">
        <v>6372.6859999999997</v>
      </c>
      <c r="J197" s="514">
        <v>39868.703000000001</v>
      </c>
      <c r="K197" s="515">
        <v>464.25599999999997</v>
      </c>
      <c r="L197" s="516">
        <v>16.745999999999999</v>
      </c>
      <c r="M197" s="517">
        <v>481.00200000000001</v>
      </c>
    </row>
    <row r="198" spans="2:13" x14ac:dyDescent="0.2">
      <c r="B198" s="16" t="s">
        <v>627</v>
      </c>
      <c r="C198" s="507">
        <v>497</v>
      </c>
      <c r="D198" s="508">
        <v>363</v>
      </c>
      <c r="E198" s="509">
        <v>53</v>
      </c>
      <c r="F198" s="510">
        <v>32</v>
      </c>
      <c r="G198" s="511">
        <v>19</v>
      </c>
      <c r="H198" s="512">
        <v>30</v>
      </c>
      <c r="I198" s="513">
        <v>47063.841</v>
      </c>
      <c r="J198" s="514">
        <v>455222.31099999999</v>
      </c>
      <c r="K198" s="515">
        <v>3510.4870000000001</v>
      </c>
      <c r="L198" s="516">
        <v>205.363</v>
      </c>
      <c r="M198" s="517">
        <v>3715.85</v>
      </c>
    </row>
    <row r="199" spans="2:13" x14ac:dyDescent="0.2">
      <c r="B199" s="16" t="s">
        <v>628</v>
      </c>
      <c r="C199" s="507">
        <v>236</v>
      </c>
      <c r="D199" s="508">
        <v>157</v>
      </c>
      <c r="E199" s="509">
        <v>32</v>
      </c>
      <c r="F199" s="510">
        <v>18</v>
      </c>
      <c r="G199" s="511">
        <v>10</v>
      </c>
      <c r="H199" s="512">
        <v>19</v>
      </c>
      <c r="I199" s="513">
        <v>36449.966999999997</v>
      </c>
      <c r="J199" s="514">
        <v>406367.61499999999</v>
      </c>
      <c r="K199" s="515">
        <v>2905.009</v>
      </c>
      <c r="L199" s="516">
        <v>68.896000000000001</v>
      </c>
      <c r="M199" s="517">
        <v>2973.9059999999999</v>
      </c>
    </row>
    <row r="200" spans="2:13" x14ac:dyDescent="0.2">
      <c r="B200" s="16" t="s">
        <v>629</v>
      </c>
      <c r="C200" s="507">
        <v>79</v>
      </c>
      <c r="D200" s="508">
        <v>41</v>
      </c>
      <c r="E200" s="509">
        <v>14</v>
      </c>
      <c r="F200" s="510">
        <v>5</v>
      </c>
      <c r="G200" s="511">
        <v>8</v>
      </c>
      <c r="H200" s="512">
        <v>11</v>
      </c>
      <c r="I200" s="513">
        <v>3567.6170000000002</v>
      </c>
      <c r="J200" s="514">
        <v>43593.366000000002</v>
      </c>
      <c r="K200" s="515">
        <v>256.279</v>
      </c>
      <c r="L200" s="516">
        <v>13.122999999999999</v>
      </c>
      <c r="M200" s="517">
        <v>269.40199999999999</v>
      </c>
    </row>
    <row r="201" spans="2:13" x14ac:dyDescent="0.2">
      <c r="B201" s="16" t="s">
        <v>630</v>
      </c>
      <c r="C201" s="507">
        <v>169</v>
      </c>
      <c r="D201" s="508">
        <v>101</v>
      </c>
      <c r="E201" s="509">
        <v>20</v>
      </c>
      <c r="F201" s="510">
        <v>19</v>
      </c>
      <c r="G201" s="511">
        <v>13</v>
      </c>
      <c r="H201" s="512">
        <v>16</v>
      </c>
      <c r="I201" s="513">
        <v>9719.3490000000002</v>
      </c>
      <c r="J201" s="514">
        <v>123079.643</v>
      </c>
      <c r="K201" s="515">
        <v>718.01099999999997</v>
      </c>
      <c r="L201" s="516">
        <v>36.871000000000002</v>
      </c>
      <c r="M201" s="517">
        <v>754.88199999999995</v>
      </c>
    </row>
    <row r="202" spans="2:13" x14ac:dyDescent="0.2">
      <c r="B202" s="16" t="s">
        <v>631</v>
      </c>
      <c r="C202" s="507">
        <v>73</v>
      </c>
      <c r="D202" s="508">
        <v>47</v>
      </c>
      <c r="E202" s="509">
        <v>8</v>
      </c>
      <c r="F202" s="510">
        <v>4</v>
      </c>
      <c r="G202" s="511">
        <v>5</v>
      </c>
      <c r="H202" s="512">
        <v>9</v>
      </c>
      <c r="I202" s="513">
        <v>2722.451</v>
      </c>
      <c r="J202" s="514">
        <v>21957</v>
      </c>
      <c r="K202" s="515">
        <v>191.09</v>
      </c>
      <c r="L202" s="516">
        <v>14.808999999999999</v>
      </c>
      <c r="M202" s="517">
        <v>205.898</v>
      </c>
    </row>
    <row r="203" spans="2:13" x14ac:dyDescent="0.2">
      <c r="B203" s="16" t="s">
        <v>632</v>
      </c>
      <c r="C203" s="507">
        <v>77</v>
      </c>
      <c r="D203" s="508">
        <v>54</v>
      </c>
      <c r="E203" s="509">
        <v>9</v>
      </c>
      <c r="F203" s="510">
        <v>2</v>
      </c>
      <c r="G203" s="511">
        <v>4</v>
      </c>
      <c r="H203" s="512">
        <v>8</v>
      </c>
      <c r="I203" s="513">
        <v>4434.3270000000002</v>
      </c>
      <c r="J203" s="514">
        <v>21252.109</v>
      </c>
      <c r="K203" s="515">
        <v>314.83300000000003</v>
      </c>
      <c r="L203" s="516">
        <v>12.295</v>
      </c>
      <c r="M203" s="517">
        <v>327.12900000000002</v>
      </c>
    </row>
    <row r="204" spans="2:13" x14ac:dyDescent="0.2">
      <c r="B204" s="16" t="s">
        <v>633</v>
      </c>
      <c r="C204" s="507">
        <v>13</v>
      </c>
      <c r="D204" s="508">
        <v>8</v>
      </c>
      <c r="E204" s="509">
        <v>1</v>
      </c>
      <c r="F204" s="510">
        <v>1</v>
      </c>
      <c r="G204" s="511">
        <v>0</v>
      </c>
      <c r="H204" s="512">
        <v>3</v>
      </c>
      <c r="I204" s="513">
        <v>274.20100000000002</v>
      </c>
      <c r="J204" s="514">
        <v>1284.144</v>
      </c>
      <c r="K204" s="515">
        <v>18.207000000000001</v>
      </c>
      <c r="L204" s="516">
        <v>2.14</v>
      </c>
      <c r="M204" s="517">
        <v>20.347999999999999</v>
      </c>
    </row>
    <row r="205" spans="2:13" x14ac:dyDescent="0.2">
      <c r="B205" s="16" t="s">
        <v>404</v>
      </c>
      <c r="C205" s="507">
        <v>959</v>
      </c>
      <c r="D205" s="508">
        <v>718</v>
      </c>
      <c r="E205" s="509">
        <v>116</v>
      </c>
      <c r="F205" s="510">
        <v>52</v>
      </c>
      <c r="G205" s="511">
        <v>36</v>
      </c>
      <c r="H205" s="512">
        <v>37</v>
      </c>
      <c r="I205" s="513">
        <v>69457.650999999998</v>
      </c>
      <c r="J205" s="514">
        <v>1600239.8219999999</v>
      </c>
      <c r="K205" s="515">
        <v>5123.3680000000004</v>
      </c>
      <c r="L205" s="516">
        <v>874.69100000000003</v>
      </c>
      <c r="M205" s="517">
        <v>5998.058</v>
      </c>
    </row>
    <row r="206" spans="2:13" x14ac:dyDescent="0.2">
      <c r="B206" s="112" t="s">
        <v>394</v>
      </c>
      <c r="C206" s="518">
        <v>1562</v>
      </c>
      <c r="D206" s="519">
        <v>1241</v>
      </c>
      <c r="E206" s="520">
        <v>171</v>
      </c>
      <c r="F206" s="521">
        <v>88</v>
      </c>
      <c r="G206" s="522">
        <v>39</v>
      </c>
      <c r="H206" s="523">
        <v>23</v>
      </c>
      <c r="I206" s="524">
        <v>134798.35500000001</v>
      </c>
      <c r="J206" s="525">
        <v>2448993.9929999998</v>
      </c>
      <c r="K206" s="526">
        <v>10035.343999999999</v>
      </c>
      <c r="L206" s="527">
        <v>974.50800000000004</v>
      </c>
      <c r="M206" s="528">
        <v>11009.852000000001</v>
      </c>
    </row>
    <row r="207" spans="2:13" x14ac:dyDescent="0.2">
      <c r="B207" s="16" t="s">
        <v>634</v>
      </c>
      <c r="C207" s="507">
        <v>268</v>
      </c>
      <c r="D207" s="508">
        <v>185</v>
      </c>
      <c r="E207" s="509">
        <v>35</v>
      </c>
      <c r="F207" s="510">
        <v>14</v>
      </c>
      <c r="G207" s="511">
        <v>9</v>
      </c>
      <c r="H207" s="512">
        <v>25</v>
      </c>
      <c r="I207" s="513">
        <v>15868.825000000001</v>
      </c>
      <c r="J207" s="514">
        <v>337453.91100000002</v>
      </c>
      <c r="K207" s="515">
        <v>1174.0840000000001</v>
      </c>
      <c r="L207" s="516">
        <v>171.97499999999999</v>
      </c>
      <c r="M207" s="517">
        <v>1346.059</v>
      </c>
    </row>
    <row r="208" spans="2:13" x14ac:dyDescent="0.2">
      <c r="B208" s="16" t="s">
        <v>635</v>
      </c>
      <c r="C208" s="507">
        <v>13</v>
      </c>
      <c r="D208" s="508">
        <v>5</v>
      </c>
      <c r="E208" s="509">
        <v>0</v>
      </c>
      <c r="F208" s="510">
        <v>1</v>
      </c>
      <c r="G208" s="511">
        <v>0</v>
      </c>
      <c r="H208" s="512">
        <v>7</v>
      </c>
      <c r="I208" s="513">
        <v>155.09</v>
      </c>
      <c r="J208" s="514">
        <v>1768.473</v>
      </c>
      <c r="K208" s="515">
        <v>9.7390000000000008</v>
      </c>
      <c r="L208" s="516">
        <v>0.96399999999999997</v>
      </c>
      <c r="M208" s="517">
        <v>10.702999999999999</v>
      </c>
    </row>
    <row r="209" spans="2:13" x14ac:dyDescent="0.2">
      <c r="B209" s="16" t="s">
        <v>636</v>
      </c>
      <c r="C209" s="507">
        <v>12</v>
      </c>
      <c r="D209" s="508">
        <v>7</v>
      </c>
      <c r="E209" s="509">
        <v>0</v>
      </c>
      <c r="F209" s="510">
        <v>0</v>
      </c>
      <c r="G209" s="511">
        <v>1</v>
      </c>
      <c r="H209" s="512">
        <v>4</v>
      </c>
      <c r="I209" s="513">
        <v>175.446</v>
      </c>
      <c r="J209" s="514">
        <v>1894.3720000000001</v>
      </c>
      <c r="K209" s="515">
        <v>10.632</v>
      </c>
      <c r="L209" s="516">
        <v>1.7789999999999999</v>
      </c>
      <c r="M209" s="517">
        <v>12.411</v>
      </c>
    </row>
    <row r="210" spans="2:13" x14ac:dyDescent="0.2">
      <c r="B210" s="16" t="s">
        <v>637</v>
      </c>
      <c r="C210" s="507">
        <v>205</v>
      </c>
      <c r="D210" s="508">
        <v>124</v>
      </c>
      <c r="E210" s="509">
        <v>28</v>
      </c>
      <c r="F210" s="510">
        <v>16</v>
      </c>
      <c r="G210" s="511">
        <v>18</v>
      </c>
      <c r="H210" s="512">
        <v>19</v>
      </c>
      <c r="I210" s="513">
        <v>21886.052</v>
      </c>
      <c r="J210" s="514">
        <v>138895.82500000001</v>
      </c>
      <c r="K210" s="515">
        <v>1687.9549999999999</v>
      </c>
      <c r="L210" s="516">
        <v>50.128999999999998</v>
      </c>
      <c r="M210" s="517">
        <v>1738.0830000000001</v>
      </c>
    </row>
    <row r="211" spans="2:13" x14ac:dyDescent="0.2">
      <c r="B211" s="16" t="s">
        <v>638</v>
      </c>
      <c r="C211" s="507">
        <v>219</v>
      </c>
      <c r="D211" s="508">
        <v>117</v>
      </c>
      <c r="E211" s="509">
        <v>32</v>
      </c>
      <c r="F211" s="510">
        <v>21</v>
      </c>
      <c r="G211" s="511">
        <v>14</v>
      </c>
      <c r="H211" s="512">
        <v>35</v>
      </c>
      <c r="I211" s="513">
        <v>18473.225999999999</v>
      </c>
      <c r="J211" s="514">
        <v>681465.75</v>
      </c>
      <c r="K211" s="515">
        <v>1400.809</v>
      </c>
      <c r="L211" s="516">
        <v>430.029</v>
      </c>
      <c r="M211" s="517">
        <v>1830.837</v>
      </c>
    </row>
    <row r="212" spans="2:13" x14ac:dyDescent="0.2">
      <c r="B212" s="16" t="s">
        <v>639</v>
      </c>
      <c r="C212" s="507">
        <v>119</v>
      </c>
      <c r="D212" s="508">
        <v>79</v>
      </c>
      <c r="E212" s="509">
        <v>10</v>
      </c>
      <c r="F212" s="510">
        <v>7</v>
      </c>
      <c r="G212" s="511">
        <v>4</v>
      </c>
      <c r="H212" s="512">
        <v>19</v>
      </c>
      <c r="I212" s="513">
        <v>4099.982</v>
      </c>
      <c r="J212" s="514">
        <v>72487.815000000002</v>
      </c>
      <c r="K212" s="515">
        <v>271.92599999999999</v>
      </c>
      <c r="L212" s="516">
        <v>24.132000000000001</v>
      </c>
      <c r="M212" s="517">
        <v>296.05799999999999</v>
      </c>
    </row>
    <row r="213" spans="2:13" x14ac:dyDescent="0.2">
      <c r="B213" s="16" t="s">
        <v>640</v>
      </c>
      <c r="C213" s="507">
        <v>37</v>
      </c>
      <c r="D213" s="508">
        <v>26</v>
      </c>
      <c r="E213" s="509">
        <v>2</v>
      </c>
      <c r="F213" s="510">
        <v>0</v>
      </c>
      <c r="G213" s="511">
        <v>2</v>
      </c>
      <c r="H213" s="512">
        <v>7</v>
      </c>
      <c r="I213" s="513">
        <v>610.71100000000001</v>
      </c>
      <c r="J213" s="514">
        <v>19838.560000000001</v>
      </c>
      <c r="K213" s="515">
        <v>40.561</v>
      </c>
      <c r="L213" s="516">
        <v>10.053000000000001</v>
      </c>
      <c r="M213" s="517">
        <v>50.613999999999997</v>
      </c>
    </row>
    <row r="214" spans="2:13" x14ac:dyDescent="0.2">
      <c r="B214" s="16" t="s">
        <v>641</v>
      </c>
      <c r="C214" s="507">
        <v>44</v>
      </c>
      <c r="D214" s="508">
        <v>22</v>
      </c>
      <c r="E214" s="509">
        <v>6</v>
      </c>
      <c r="F214" s="510">
        <v>5</v>
      </c>
      <c r="G214" s="511">
        <v>4</v>
      </c>
      <c r="H214" s="512">
        <v>7</v>
      </c>
      <c r="I214" s="513">
        <v>1904.556</v>
      </c>
      <c r="J214" s="514">
        <v>16778.718000000001</v>
      </c>
      <c r="K214" s="515">
        <v>134.54900000000001</v>
      </c>
      <c r="L214" s="516">
        <v>6.1859999999999999</v>
      </c>
      <c r="M214" s="517">
        <v>140.73500000000001</v>
      </c>
    </row>
    <row r="215" spans="2:13" x14ac:dyDescent="0.2">
      <c r="B215" s="16" t="s">
        <v>642</v>
      </c>
      <c r="C215" s="507">
        <v>35</v>
      </c>
      <c r="D215" s="508">
        <v>27</v>
      </c>
      <c r="E215" s="509">
        <v>2</v>
      </c>
      <c r="F215" s="510">
        <v>1</v>
      </c>
      <c r="G215" s="511">
        <v>2</v>
      </c>
      <c r="H215" s="512">
        <v>3</v>
      </c>
      <c r="I215" s="513">
        <v>405.14600000000002</v>
      </c>
      <c r="J215" s="514">
        <v>14348.034</v>
      </c>
      <c r="K215" s="515">
        <v>23.687999999999999</v>
      </c>
      <c r="L215" s="516">
        <v>8.5640000000000001</v>
      </c>
      <c r="M215" s="517">
        <v>32.252000000000002</v>
      </c>
    </row>
    <row r="216" spans="2:13" x14ac:dyDescent="0.2">
      <c r="B216" s="16" t="s">
        <v>643</v>
      </c>
      <c r="C216" s="507">
        <v>159</v>
      </c>
      <c r="D216" s="508">
        <v>100</v>
      </c>
      <c r="E216" s="509">
        <v>18</v>
      </c>
      <c r="F216" s="510">
        <v>13</v>
      </c>
      <c r="G216" s="511">
        <v>11</v>
      </c>
      <c r="H216" s="512">
        <v>17</v>
      </c>
      <c r="I216" s="513">
        <v>9180.82</v>
      </c>
      <c r="J216" s="514">
        <v>125101.728</v>
      </c>
      <c r="K216" s="515">
        <v>629.98</v>
      </c>
      <c r="L216" s="516">
        <v>40.084000000000003</v>
      </c>
      <c r="M216" s="517">
        <v>670.06500000000005</v>
      </c>
    </row>
    <row r="217" spans="2:13" x14ac:dyDescent="0.2">
      <c r="B217" s="16" t="s">
        <v>644</v>
      </c>
      <c r="C217" s="507">
        <v>102</v>
      </c>
      <c r="D217" s="508">
        <v>63</v>
      </c>
      <c r="E217" s="509">
        <v>9</v>
      </c>
      <c r="F217" s="510">
        <v>6</v>
      </c>
      <c r="G217" s="511">
        <v>9</v>
      </c>
      <c r="H217" s="512">
        <v>15</v>
      </c>
      <c r="I217" s="513">
        <v>4950.8180000000002</v>
      </c>
      <c r="J217" s="514">
        <v>61687.722999999998</v>
      </c>
      <c r="K217" s="515">
        <v>348.678</v>
      </c>
      <c r="L217" s="516">
        <v>33.972000000000001</v>
      </c>
      <c r="M217" s="517">
        <v>382.649</v>
      </c>
    </row>
    <row r="218" spans="2:13" x14ac:dyDescent="0.2">
      <c r="B218" s="16" t="s">
        <v>645</v>
      </c>
      <c r="C218" s="507">
        <v>86</v>
      </c>
      <c r="D218" s="508">
        <v>42</v>
      </c>
      <c r="E218" s="509">
        <v>13</v>
      </c>
      <c r="F218" s="510">
        <v>12</v>
      </c>
      <c r="G218" s="511">
        <v>6</v>
      </c>
      <c r="H218" s="512">
        <v>13</v>
      </c>
      <c r="I218" s="513">
        <v>28224.387999999999</v>
      </c>
      <c r="J218" s="514">
        <v>610420.571</v>
      </c>
      <c r="K218" s="515">
        <v>2335.6170000000002</v>
      </c>
      <c r="L218" s="516">
        <v>27.824999999999999</v>
      </c>
      <c r="M218" s="517">
        <v>2363.442</v>
      </c>
    </row>
    <row r="219" spans="2:13" x14ac:dyDescent="0.2">
      <c r="B219" s="16" t="s">
        <v>646</v>
      </c>
      <c r="C219" s="507">
        <v>154</v>
      </c>
      <c r="D219" s="508">
        <v>106</v>
      </c>
      <c r="E219" s="509">
        <v>21</v>
      </c>
      <c r="F219" s="510">
        <v>6</v>
      </c>
      <c r="G219" s="511">
        <v>6</v>
      </c>
      <c r="H219" s="512">
        <v>15</v>
      </c>
      <c r="I219" s="513">
        <v>5346.54</v>
      </c>
      <c r="J219" s="514">
        <v>116773.111</v>
      </c>
      <c r="K219" s="515">
        <v>342.84500000000003</v>
      </c>
      <c r="L219" s="516">
        <v>60.904000000000003</v>
      </c>
      <c r="M219" s="517">
        <v>403.74900000000002</v>
      </c>
    </row>
    <row r="220" spans="2:13" x14ac:dyDescent="0.2">
      <c r="B220" s="16" t="s">
        <v>647</v>
      </c>
      <c r="C220" s="507">
        <v>111</v>
      </c>
      <c r="D220" s="508">
        <v>64</v>
      </c>
      <c r="E220" s="509">
        <v>14</v>
      </c>
      <c r="F220" s="510">
        <v>12</v>
      </c>
      <c r="G220" s="511">
        <v>9</v>
      </c>
      <c r="H220" s="512">
        <v>12</v>
      </c>
      <c r="I220" s="513">
        <v>7519.1239999999998</v>
      </c>
      <c r="J220" s="514">
        <v>78859.486999999994</v>
      </c>
      <c r="K220" s="515">
        <v>530.88199999999995</v>
      </c>
      <c r="L220" s="516">
        <v>22.481000000000002</v>
      </c>
      <c r="M220" s="517">
        <v>553.36300000000006</v>
      </c>
    </row>
    <row r="221" spans="2:13" x14ac:dyDescent="0.2">
      <c r="B221" s="16" t="s">
        <v>648</v>
      </c>
      <c r="C221" s="507">
        <v>25</v>
      </c>
      <c r="D221" s="508">
        <v>12</v>
      </c>
      <c r="E221" s="509">
        <v>4</v>
      </c>
      <c r="F221" s="510">
        <v>2</v>
      </c>
      <c r="G221" s="511">
        <v>3</v>
      </c>
      <c r="H221" s="512">
        <v>4</v>
      </c>
      <c r="I221" s="513">
        <v>1982.7360000000001</v>
      </c>
      <c r="J221" s="514">
        <v>18700.317999999999</v>
      </c>
      <c r="K221" s="515">
        <v>137.97</v>
      </c>
      <c r="L221" s="516">
        <v>4.1680000000000001</v>
      </c>
      <c r="M221" s="517">
        <v>142.13800000000001</v>
      </c>
    </row>
    <row r="222" spans="2:13" x14ac:dyDescent="0.2">
      <c r="B222" s="16" t="s">
        <v>649</v>
      </c>
      <c r="C222" s="507">
        <v>56</v>
      </c>
      <c r="D222" s="508">
        <v>35</v>
      </c>
      <c r="E222" s="509">
        <v>6</v>
      </c>
      <c r="F222" s="510">
        <v>3</v>
      </c>
      <c r="G222" s="511">
        <v>2</v>
      </c>
      <c r="H222" s="512">
        <v>10</v>
      </c>
      <c r="I222" s="513">
        <v>2353.1999999999998</v>
      </c>
      <c r="J222" s="514">
        <v>29529.98</v>
      </c>
      <c r="K222" s="515">
        <v>148.22200000000001</v>
      </c>
      <c r="L222" s="516">
        <v>14.644</v>
      </c>
      <c r="M222" s="517">
        <v>162.86699999999999</v>
      </c>
    </row>
    <row r="223" spans="2:13" x14ac:dyDescent="0.2">
      <c r="B223" s="16" t="s">
        <v>650</v>
      </c>
      <c r="C223" s="507">
        <v>37</v>
      </c>
      <c r="D223" s="508">
        <v>21</v>
      </c>
      <c r="E223" s="509">
        <v>6</v>
      </c>
      <c r="F223" s="510">
        <v>1</v>
      </c>
      <c r="G223" s="511">
        <v>2</v>
      </c>
      <c r="H223" s="512">
        <v>7</v>
      </c>
      <c r="I223" s="513">
        <v>949.69200000000001</v>
      </c>
      <c r="J223" s="514">
        <v>9445.3829999999998</v>
      </c>
      <c r="K223" s="515">
        <v>54.173000000000002</v>
      </c>
      <c r="L223" s="516">
        <v>6.8029999999999999</v>
      </c>
      <c r="M223" s="517">
        <v>60.975999999999999</v>
      </c>
    </row>
    <row r="224" spans="2:13" x14ac:dyDescent="0.2">
      <c r="B224" s="16" t="s">
        <v>651</v>
      </c>
      <c r="C224" s="507">
        <v>26</v>
      </c>
      <c r="D224" s="508">
        <v>14</v>
      </c>
      <c r="E224" s="509">
        <v>2</v>
      </c>
      <c r="F224" s="510">
        <v>4</v>
      </c>
      <c r="G224" s="511">
        <v>1</v>
      </c>
      <c r="H224" s="512">
        <v>5</v>
      </c>
      <c r="I224" s="513">
        <v>1101.0440000000001</v>
      </c>
      <c r="J224" s="514">
        <v>15327.255999999999</v>
      </c>
      <c r="K224" s="515">
        <v>83.316999999999993</v>
      </c>
      <c r="L224" s="516">
        <v>6.3369999999999997</v>
      </c>
      <c r="M224" s="517">
        <v>89.653999999999996</v>
      </c>
    </row>
    <row r="225" spans="2:13" x14ac:dyDescent="0.2">
      <c r="B225" s="16" t="s">
        <v>652</v>
      </c>
      <c r="C225" s="507">
        <v>63</v>
      </c>
      <c r="D225" s="508">
        <v>43</v>
      </c>
      <c r="E225" s="509">
        <v>9</v>
      </c>
      <c r="F225" s="510">
        <v>5</v>
      </c>
      <c r="G225" s="511">
        <v>1</v>
      </c>
      <c r="H225" s="512">
        <v>5</v>
      </c>
      <c r="I225" s="513">
        <v>2977.3180000000002</v>
      </c>
      <c r="J225" s="514">
        <v>38456.599000000002</v>
      </c>
      <c r="K225" s="515">
        <v>196.06800000000001</v>
      </c>
      <c r="L225" s="516">
        <v>21.995000000000001</v>
      </c>
      <c r="M225" s="517">
        <v>218.06200000000001</v>
      </c>
    </row>
    <row r="226" spans="2:13" x14ac:dyDescent="0.2">
      <c r="B226" s="16" t="s">
        <v>653</v>
      </c>
      <c r="C226" s="507">
        <v>32</v>
      </c>
      <c r="D226" s="508">
        <v>21</v>
      </c>
      <c r="E226" s="509">
        <v>3</v>
      </c>
      <c r="F226" s="510">
        <v>2</v>
      </c>
      <c r="G226" s="511">
        <v>2</v>
      </c>
      <c r="H226" s="512">
        <v>4</v>
      </c>
      <c r="I226" s="513">
        <v>1349.1659999999999</v>
      </c>
      <c r="J226" s="514">
        <v>6076.67</v>
      </c>
      <c r="K226" s="515">
        <v>93.313000000000002</v>
      </c>
      <c r="L226" s="516">
        <v>7.23</v>
      </c>
      <c r="M226" s="517">
        <v>100.54300000000001</v>
      </c>
    </row>
    <row r="227" spans="2:13" x14ac:dyDescent="0.2">
      <c r="B227" s="16" t="s">
        <v>654</v>
      </c>
      <c r="C227" s="507">
        <v>75</v>
      </c>
      <c r="D227" s="508">
        <v>46</v>
      </c>
      <c r="E227" s="509">
        <v>10</v>
      </c>
      <c r="F227" s="510">
        <v>6</v>
      </c>
      <c r="G227" s="511">
        <v>5</v>
      </c>
      <c r="H227" s="512">
        <v>8</v>
      </c>
      <c r="I227" s="513">
        <v>5011.125</v>
      </c>
      <c r="J227" s="514">
        <v>49183.663999999997</v>
      </c>
      <c r="K227" s="515">
        <v>360.21300000000002</v>
      </c>
      <c r="L227" s="516">
        <v>19.495999999999999</v>
      </c>
      <c r="M227" s="517">
        <v>379.709</v>
      </c>
    </row>
    <row r="228" spans="2:13" x14ac:dyDescent="0.2">
      <c r="B228" s="35" t="s">
        <v>655</v>
      </c>
      <c r="C228" s="529">
        <v>23</v>
      </c>
      <c r="D228" s="530">
        <v>11</v>
      </c>
      <c r="E228" s="531">
        <v>4</v>
      </c>
      <c r="F228" s="532">
        <v>1</v>
      </c>
      <c r="G228" s="533">
        <v>0</v>
      </c>
      <c r="H228" s="534">
        <v>7</v>
      </c>
      <c r="I228" s="535">
        <v>273.34800000000001</v>
      </c>
      <c r="J228" s="536">
        <v>4500.0450000000001</v>
      </c>
      <c r="K228" s="537">
        <v>20.123000000000001</v>
      </c>
      <c r="L228" s="538">
        <v>4.76</v>
      </c>
      <c r="M228" s="539">
        <v>24.882999999999999</v>
      </c>
    </row>
    <row r="230" spans="2:13" ht="12.75" customHeight="1" x14ac:dyDescent="0.2">
      <c r="B230" s="630" t="s">
        <v>953</v>
      </c>
      <c r="C230" s="631"/>
      <c r="D230" s="631"/>
      <c r="E230" s="631"/>
      <c r="F230" s="631"/>
      <c r="G230" s="631"/>
      <c r="H230" s="631"/>
      <c r="I230" s="631"/>
      <c r="J230" s="631"/>
      <c r="K230" s="631"/>
      <c r="L230" s="631"/>
      <c r="M230" s="631"/>
    </row>
    <row r="231" spans="2:13" x14ac:dyDescent="0.2">
      <c r="B231" s="607" t="s">
        <v>872</v>
      </c>
    </row>
  </sheetData>
  <mergeCells count="11">
    <mergeCell ref="B230:M230"/>
    <mergeCell ref="B4:B6"/>
    <mergeCell ref="C4:H4"/>
    <mergeCell ref="I4:M4"/>
    <mergeCell ref="C5:C6"/>
    <mergeCell ref="D5:H5"/>
    <mergeCell ref="I5:I6"/>
    <mergeCell ref="J5:J6"/>
    <mergeCell ref="K5:K6"/>
    <mergeCell ref="L5:L6"/>
    <mergeCell ref="M5:M6"/>
  </mergeCells>
  <pageMargins left="0.7" right="0.7" top="0.75" bottom="0.75" header="0.3" footer="0.3"/>
  <pageSetup paperSize="9" scale="56" fitToHeight="0"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3CC00"/>
    <pageSetUpPr fitToPage="1"/>
  </sheetPr>
  <dimension ref="B1:G227"/>
  <sheetViews>
    <sheetView showGridLines="0" workbookViewId="0">
      <selection activeCell="B3" sqref="B3"/>
    </sheetView>
  </sheetViews>
  <sheetFormatPr baseColWidth="10" defaultRowHeight="12.75" x14ac:dyDescent="0.2"/>
  <cols>
    <col min="1" max="1" width="2.5703125" customWidth="1"/>
    <col min="2" max="2" width="19.7109375" customWidth="1"/>
    <col min="3" max="3" width="17.7109375" customWidth="1"/>
    <col min="4" max="4" width="10.85546875" bestFit="1" customWidth="1"/>
    <col min="5" max="5" width="17.7109375" customWidth="1"/>
    <col min="6" max="6" width="19.140625" customWidth="1"/>
    <col min="7" max="7" width="10.85546875" bestFit="1" customWidth="1"/>
  </cols>
  <sheetData>
    <row r="1" spans="2:7" ht="18" x14ac:dyDescent="0.25">
      <c r="B1" s="594" t="s">
        <v>834</v>
      </c>
    </row>
    <row r="2" spans="2:7" ht="27" customHeight="1" x14ac:dyDescent="0.2">
      <c r="B2" s="656" t="s">
        <v>954</v>
      </c>
      <c r="C2" s="657"/>
      <c r="D2" s="657"/>
      <c r="E2" s="657"/>
      <c r="F2" s="657"/>
      <c r="G2" s="657"/>
    </row>
    <row r="4" spans="2:7" x14ac:dyDescent="0.2">
      <c r="B4" s="625" t="s">
        <v>452</v>
      </c>
      <c r="C4" s="626" t="s">
        <v>656</v>
      </c>
      <c r="D4" s="626" t="s">
        <v>656</v>
      </c>
      <c r="E4" s="626" t="s">
        <v>656</v>
      </c>
      <c r="F4" s="626" t="s">
        <v>657</v>
      </c>
      <c r="G4" s="626" t="s">
        <v>657</v>
      </c>
    </row>
    <row r="5" spans="2:7" ht="42" customHeight="1" x14ac:dyDescent="0.2">
      <c r="B5" s="625" t="s">
        <v>452</v>
      </c>
      <c r="C5" s="15" t="s">
        <v>658</v>
      </c>
      <c r="D5" s="15" t="s">
        <v>838</v>
      </c>
      <c r="E5" s="15" t="s">
        <v>659</v>
      </c>
      <c r="F5" s="15" t="s">
        <v>658</v>
      </c>
      <c r="G5" s="572" t="s">
        <v>838</v>
      </c>
    </row>
    <row r="6" spans="2:7" x14ac:dyDescent="0.2">
      <c r="B6" s="112" t="s">
        <v>453</v>
      </c>
      <c r="C6" s="545">
        <v>162211517</v>
      </c>
      <c r="D6" s="546">
        <v>1923181</v>
      </c>
      <c r="E6" s="547">
        <v>164134698.67729399</v>
      </c>
      <c r="F6" s="548" t="s">
        <v>253</v>
      </c>
      <c r="G6" s="549" t="s">
        <v>55</v>
      </c>
    </row>
    <row r="7" spans="2:7" x14ac:dyDescent="0.2">
      <c r="B7" s="112" t="s">
        <v>371</v>
      </c>
      <c r="C7" s="545">
        <v>25381911</v>
      </c>
      <c r="D7" s="546">
        <v>296291</v>
      </c>
      <c r="E7" s="547">
        <v>25678202.279410701</v>
      </c>
      <c r="F7" s="548" t="s">
        <v>660</v>
      </c>
      <c r="G7" s="549" t="s">
        <v>55</v>
      </c>
    </row>
    <row r="8" spans="2:7" x14ac:dyDescent="0.2">
      <c r="B8" s="16" t="s">
        <v>395</v>
      </c>
      <c r="C8" s="540">
        <v>13701331</v>
      </c>
      <c r="D8" s="541">
        <v>227297</v>
      </c>
      <c r="E8" s="542">
        <v>13928628.642470701</v>
      </c>
      <c r="F8" s="543" t="s">
        <v>661</v>
      </c>
      <c r="G8" s="544" t="s">
        <v>137</v>
      </c>
    </row>
    <row r="9" spans="2:7" x14ac:dyDescent="0.2">
      <c r="B9" s="16" t="s">
        <v>454</v>
      </c>
      <c r="C9" s="540">
        <v>61292</v>
      </c>
      <c r="D9" s="541">
        <v>653</v>
      </c>
      <c r="E9" s="542">
        <v>61944.996526727802</v>
      </c>
      <c r="F9" s="543" t="s">
        <v>662</v>
      </c>
      <c r="G9" s="544" t="s">
        <v>309</v>
      </c>
    </row>
    <row r="10" spans="2:7" x14ac:dyDescent="0.2">
      <c r="B10" s="16" t="s">
        <v>455</v>
      </c>
      <c r="C10" s="540">
        <v>2147899</v>
      </c>
      <c r="D10" s="541">
        <v>6078</v>
      </c>
      <c r="E10" s="542">
        <v>2153976.2022110899</v>
      </c>
      <c r="F10" s="543" t="s">
        <v>663</v>
      </c>
      <c r="G10" s="544" t="s">
        <v>173</v>
      </c>
    </row>
    <row r="11" spans="2:7" x14ac:dyDescent="0.2">
      <c r="B11" s="16" t="s">
        <v>456</v>
      </c>
      <c r="C11" s="540">
        <v>333521</v>
      </c>
      <c r="D11" s="541">
        <v>738</v>
      </c>
      <c r="E11" s="542">
        <v>334259.37717025401</v>
      </c>
      <c r="F11" s="543" t="s">
        <v>664</v>
      </c>
      <c r="G11" s="544" t="s">
        <v>171</v>
      </c>
    </row>
    <row r="12" spans="2:7" x14ac:dyDescent="0.2">
      <c r="B12" s="16" t="s">
        <v>457</v>
      </c>
      <c r="C12" s="540">
        <v>194588</v>
      </c>
      <c r="D12" s="541">
        <v>72</v>
      </c>
      <c r="E12" s="542">
        <v>194659.369053934</v>
      </c>
      <c r="F12" s="543" t="s">
        <v>59</v>
      </c>
      <c r="G12" s="544" t="s">
        <v>169</v>
      </c>
    </row>
    <row r="13" spans="2:7" x14ac:dyDescent="0.2">
      <c r="B13" s="16" t="s">
        <v>458</v>
      </c>
      <c r="C13" s="540">
        <v>836666</v>
      </c>
      <c r="D13" s="541">
        <v>1159</v>
      </c>
      <c r="E13" s="542">
        <v>837824.245132396</v>
      </c>
      <c r="F13" s="543" t="s">
        <v>665</v>
      </c>
      <c r="G13" s="544" t="s">
        <v>327</v>
      </c>
    </row>
    <row r="14" spans="2:7" x14ac:dyDescent="0.2">
      <c r="B14" s="16" t="s">
        <v>459</v>
      </c>
      <c r="C14" s="540">
        <v>438275</v>
      </c>
      <c r="D14" s="541">
        <v>20</v>
      </c>
      <c r="E14" s="542">
        <v>438295.81464628899</v>
      </c>
      <c r="F14" s="543" t="s">
        <v>59</v>
      </c>
      <c r="G14" s="544" t="s">
        <v>169</v>
      </c>
    </row>
    <row r="15" spans="2:7" x14ac:dyDescent="0.2">
      <c r="B15" s="16" t="s">
        <v>460</v>
      </c>
      <c r="C15" s="540">
        <v>629825</v>
      </c>
      <c r="D15" s="541">
        <v>11139</v>
      </c>
      <c r="E15" s="542">
        <v>640963.91959591804</v>
      </c>
      <c r="F15" s="543" t="s">
        <v>666</v>
      </c>
      <c r="G15" s="544" t="s">
        <v>152</v>
      </c>
    </row>
    <row r="16" spans="2:7" x14ac:dyDescent="0.2">
      <c r="B16" s="16" t="s">
        <v>461</v>
      </c>
      <c r="C16" s="540">
        <v>525108</v>
      </c>
      <c r="D16" s="541">
        <v>371</v>
      </c>
      <c r="E16" s="542">
        <v>525478.86489872204</v>
      </c>
      <c r="F16" s="543" t="s">
        <v>665</v>
      </c>
      <c r="G16" s="544" t="s">
        <v>327</v>
      </c>
    </row>
    <row r="17" spans="2:7" x14ac:dyDescent="0.2">
      <c r="B17" s="16" t="s">
        <v>462</v>
      </c>
      <c r="C17" s="540">
        <v>1591636</v>
      </c>
      <c r="D17" s="541">
        <v>27282</v>
      </c>
      <c r="E17" s="542">
        <v>1618918.1148872401</v>
      </c>
      <c r="F17" s="543" t="s">
        <v>666</v>
      </c>
      <c r="G17" s="544" t="s">
        <v>152</v>
      </c>
    </row>
    <row r="18" spans="2:7" x14ac:dyDescent="0.2">
      <c r="B18" s="16" t="s">
        <v>463</v>
      </c>
      <c r="C18" s="540">
        <v>3648579</v>
      </c>
      <c r="D18" s="541">
        <v>20899</v>
      </c>
      <c r="E18" s="542">
        <v>3669477.6481064502</v>
      </c>
      <c r="F18" s="543" t="s">
        <v>667</v>
      </c>
      <c r="G18" s="544" t="s">
        <v>53</v>
      </c>
    </row>
    <row r="19" spans="2:7" x14ac:dyDescent="0.2">
      <c r="B19" s="16" t="s">
        <v>464</v>
      </c>
      <c r="C19" s="540">
        <v>1273192</v>
      </c>
      <c r="D19" s="541">
        <v>583</v>
      </c>
      <c r="E19" s="542">
        <v>1273775.0847109901</v>
      </c>
      <c r="F19" s="543" t="s">
        <v>59</v>
      </c>
      <c r="G19" s="544" t="s">
        <v>327</v>
      </c>
    </row>
    <row r="20" spans="2:7" x14ac:dyDescent="0.2">
      <c r="B20" s="112" t="s">
        <v>374</v>
      </c>
      <c r="C20" s="545">
        <v>41069042</v>
      </c>
      <c r="D20" s="546">
        <v>350515</v>
      </c>
      <c r="E20" s="547">
        <v>41419556.966518499</v>
      </c>
      <c r="F20" s="548" t="s">
        <v>668</v>
      </c>
      <c r="G20" s="549" t="s">
        <v>223</v>
      </c>
    </row>
    <row r="21" spans="2:7" x14ac:dyDescent="0.2">
      <c r="B21" s="16" t="s">
        <v>396</v>
      </c>
      <c r="C21" s="540">
        <v>14882121</v>
      </c>
      <c r="D21" s="541">
        <v>109468</v>
      </c>
      <c r="E21" s="542">
        <v>14991588.874887399</v>
      </c>
      <c r="F21" s="543" t="s">
        <v>669</v>
      </c>
      <c r="G21" s="544" t="s">
        <v>170</v>
      </c>
    </row>
    <row r="22" spans="2:7" x14ac:dyDescent="0.2">
      <c r="B22" s="16" t="s">
        <v>465</v>
      </c>
      <c r="C22" s="540">
        <v>65022</v>
      </c>
      <c r="D22" s="541">
        <v>0</v>
      </c>
      <c r="E22" s="542">
        <v>65021.827823053398</v>
      </c>
      <c r="F22" s="543" t="s">
        <v>59</v>
      </c>
      <c r="G22" s="544" t="s">
        <v>169</v>
      </c>
    </row>
    <row r="23" spans="2:7" x14ac:dyDescent="0.2">
      <c r="B23" s="16" t="s">
        <v>466</v>
      </c>
      <c r="C23" s="540">
        <v>1044748</v>
      </c>
      <c r="D23" s="541">
        <v>33</v>
      </c>
      <c r="E23" s="542">
        <v>1044780.70713638</v>
      </c>
      <c r="F23" s="543" t="s">
        <v>59</v>
      </c>
      <c r="G23" s="544" t="s">
        <v>169</v>
      </c>
    </row>
    <row r="24" spans="2:7" x14ac:dyDescent="0.2">
      <c r="B24" s="16" t="s">
        <v>467</v>
      </c>
      <c r="C24" s="540">
        <v>414226</v>
      </c>
      <c r="D24" s="541">
        <v>223</v>
      </c>
      <c r="E24" s="542">
        <v>414448.96785363503</v>
      </c>
      <c r="F24" s="543" t="s">
        <v>59</v>
      </c>
      <c r="G24" s="544" t="s">
        <v>327</v>
      </c>
    </row>
    <row r="25" spans="2:7" x14ac:dyDescent="0.2">
      <c r="B25" s="16" t="s">
        <v>468</v>
      </c>
      <c r="C25" s="540">
        <v>278360</v>
      </c>
      <c r="D25" s="541">
        <v>1001</v>
      </c>
      <c r="E25" s="542">
        <v>279360.36455891997</v>
      </c>
      <c r="F25" s="543" t="s">
        <v>670</v>
      </c>
      <c r="G25" s="544" t="s">
        <v>174</v>
      </c>
    </row>
    <row r="26" spans="2:7" x14ac:dyDescent="0.2">
      <c r="B26" s="16" t="s">
        <v>469</v>
      </c>
      <c r="C26" s="540">
        <v>206650</v>
      </c>
      <c r="D26" s="541">
        <v>314</v>
      </c>
      <c r="E26" s="542">
        <v>206963.246040253</v>
      </c>
      <c r="F26" s="543" t="s">
        <v>665</v>
      </c>
      <c r="G26" s="544" t="s">
        <v>171</v>
      </c>
    </row>
    <row r="27" spans="2:7" x14ac:dyDescent="0.2">
      <c r="B27" s="16" t="s">
        <v>470</v>
      </c>
      <c r="C27" s="540">
        <v>463460</v>
      </c>
      <c r="D27" s="541">
        <v>295</v>
      </c>
      <c r="E27" s="542">
        <v>463755.062681043</v>
      </c>
      <c r="F27" s="543" t="s">
        <v>665</v>
      </c>
      <c r="G27" s="544" t="s">
        <v>327</v>
      </c>
    </row>
    <row r="28" spans="2:7" x14ac:dyDescent="0.2">
      <c r="B28" s="16" t="s">
        <v>471</v>
      </c>
      <c r="C28" s="540">
        <v>70487</v>
      </c>
      <c r="D28" s="541">
        <v>17</v>
      </c>
      <c r="E28" s="542">
        <v>70503.792275565604</v>
      </c>
      <c r="F28" s="543" t="s">
        <v>59</v>
      </c>
      <c r="G28" s="544" t="s">
        <v>169</v>
      </c>
    </row>
    <row r="29" spans="2:7" x14ac:dyDescent="0.2">
      <c r="B29" s="16" t="s">
        <v>472</v>
      </c>
      <c r="C29" s="540">
        <v>598008</v>
      </c>
      <c r="D29" s="541">
        <v>16719</v>
      </c>
      <c r="E29" s="542">
        <v>614726.99158639205</v>
      </c>
      <c r="F29" s="543" t="s">
        <v>671</v>
      </c>
      <c r="G29" s="544" t="s">
        <v>50</v>
      </c>
    </row>
    <row r="30" spans="2:7" x14ac:dyDescent="0.2">
      <c r="B30" s="16" t="s">
        <v>473</v>
      </c>
      <c r="C30" s="540">
        <v>191907</v>
      </c>
      <c r="D30" s="541">
        <v>458</v>
      </c>
      <c r="E30" s="542">
        <v>192365.01493263699</v>
      </c>
      <c r="F30" s="543" t="s">
        <v>664</v>
      </c>
      <c r="G30" s="544" t="s">
        <v>171</v>
      </c>
    </row>
    <row r="31" spans="2:7" x14ac:dyDescent="0.2">
      <c r="B31" s="16" t="s">
        <v>474</v>
      </c>
      <c r="C31" s="540">
        <v>92369</v>
      </c>
      <c r="D31" s="541">
        <v>41</v>
      </c>
      <c r="E31" s="542">
        <v>92409.410303694996</v>
      </c>
      <c r="F31" s="543" t="s">
        <v>59</v>
      </c>
      <c r="G31" s="544" t="s">
        <v>169</v>
      </c>
    </row>
    <row r="32" spans="2:7" x14ac:dyDescent="0.2">
      <c r="B32" s="16" t="s">
        <v>475</v>
      </c>
      <c r="C32" s="540">
        <v>1623234</v>
      </c>
      <c r="D32" s="541">
        <v>278</v>
      </c>
      <c r="E32" s="542">
        <v>1623512.0853607799</v>
      </c>
      <c r="F32" s="543" t="s">
        <v>59</v>
      </c>
      <c r="G32" s="544" t="s">
        <v>169</v>
      </c>
    </row>
    <row r="33" spans="2:7" x14ac:dyDescent="0.2">
      <c r="B33" s="16" t="s">
        <v>476</v>
      </c>
      <c r="C33" s="540">
        <v>1494247</v>
      </c>
      <c r="D33" s="541">
        <v>4022</v>
      </c>
      <c r="E33" s="542">
        <v>1498268.11020354</v>
      </c>
      <c r="F33" s="543" t="s">
        <v>663</v>
      </c>
      <c r="G33" s="544" t="s">
        <v>173</v>
      </c>
    </row>
    <row r="34" spans="2:7" x14ac:dyDescent="0.2">
      <c r="B34" s="16" t="s">
        <v>477</v>
      </c>
      <c r="C34" s="540">
        <v>1674000</v>
      </c>
      <c r="D34" s="541">
        <v>80074</v>
      </c>
      <c r="E34" s="542">
        <v>1754073.9603731299</v>
      </c>
      <c r="F34" s="543" t="s">
        <v>672</v>
      </c>
      <c r="G34" s="544" t="s">
        <v>445</v>
      </c>
    </row>
    <row r="35" spans="2:7" x14ac:dyDescent="0.2">
      <c r="B35" s="16" t="s">
        <v>478</v>
      </c>
      <c r="C35" s="540">
        <v>510698</v>
      </c>
      <c r="D35" s="541">
        <v>23013</v>
      </c>
      <c r="E35" s="542">
        <v>533710.25661945203</v>
      </c>
      <c r="F35" s="543" t="s">
        <v>673</v>
      </c>
      <c r="G35" s="544" t="s">
        <v>331</v>
      </c>
    </row>
    <row r="36" spans="2:7" x14ac:dyDescent="0.2">
      <c r="B36" s="16" t="s">
        <v>479</v>
      </c>
      <c r="C36" s="540">
        <v>609902</v>
      </c>
      <c r="D36" s="541">
        <v>44</v>
      </c>
      <c r="E36" s="542">
        <v>609946.07531989506</v>
      </c>
      <c r="F36" s="543" t="s">
        <v>59</v>
      </c>
      <c r="G36" s="544" t="s">
        <v>169</v>
      </c>
    </row>
    <row r="37" spans="2:7" x14ac:dyDescent="0.2">
      <c r="B37" s="16" t="s">
        <v>480</v>
      </c>
      <c r="C37" s="540">
        <v>1126382</v>
      </c>
      <c r="D37" s="541">
        <v>601</v>
      </c>
      <c r="E37" s="542">
        <v>1126983.0872221999</v>
      </c>
      <c r="F37" s="543" t="s">
        <v>59</v>
      </c>
      <c r="G37" s="544" t="s">
        <v>327</v>
      </c>
    </row>
    <row r="38" spans="2:7" x14ac:dyDescent="0.2">
      <c r="B38" s="16" t="s">
        <v>481</v>
      </c>
      <c r="C38" s="540">
        <v>193774</v>
      </c>
      <c r="D38" s="541">
        <v>41</v>
      </c>
      <c r="E38" s="542">
        <v>193815.31988236899</v>
      </c>
      <c r="F38" s="543" t="s">
        <v>59</v>
      </c>
      <c r="G38" s="544" t="s">
        <v>169</v>
      </c>
    </row>
    <row r="39" spans="2:7" x14ac:dyDescent="0.2">
      <c r="B39" s="16" t="s">
        <v>482</v>
      </c>
      <c r="C39" s="540">
        <v>7984732</v>
      </c>
      <c r="D39" s="541">
        <v>37158</v>
      </c>
      <c r="E39" s="542">
        <v>8021889.3563421704</v>
      </c>
      <c r="F39" s="543" t="s">
        <v>674</v>
      </c>
      <c r="G39" s="544" t="s">
        <v>184</v>
      </c>
    </row>
    <row r="40" spans="2:7" x14ac:dyDescent="0.2">
      <c r="B40" s="16" t="s">
        <v>483</v>
      </c>
      <c r="C40" s="540">
        <v>508665</v>
      </c>
      <c r="D40" s="541">
        <v>2</v>
      </c>
      <c r="E40" s="542">
        <v>508666.97513444</v>
      </c>
      <c r="F40" s="543" t="s">
        <v>59</v>
      </c>
      <c r="G40" s="544" t="s">
        <v>169</v>
      </c>
    </row>
    <row r="41" spans="2:7" x14ac:dyDescent="0.2">
      <c r="B41" s="16" t="s">
        <v>484</v>
      </c>
      <c r="C41" s="540">
        <v>618727</v>
      </c>
      <c r="D41" s="541">
        <v>263</v>
      </c>
      <c r="E41" s="542">
        <v>618989.62443823495</v>
      </c>
      <c r="F41" s="543" t="s">
        <v>59</v>
      </c>
      <c r="G41" s="544" t="s">
        <v>169</v>
      </c>
    </row>
    <row r="42" spans="2:7" x14ac:dyDescent="0.2">
      <c r="B42" s="16" t="s">
        <v>485</v>
      </c>
      <c r="C42" s="540">
        <v>448636</v>
      </c>
      <c r="D42" s="541">
        <v>47</v>
      </c>
      <c r="E42" s="542">
        <v>448683.492281368</v>
      </c>
      <c r="F42" s="543" t="s">
        <v>59</v>
      </c>
      <c r="G42" s="544" t="s">
        <v>169</v>
      </c>
    </row>
    <row r="43" spans="2:7" x14ac:dyDescent="0.2">
      <c r="B43" s="16" t="s">
        <v>486</v>
      </c>
      <c r="C43" s="540">
        <v>4232182</v>
      </c>
      <c r="D43" s="541">
        <v>47281</v>
      </c>
      <c r="E43" s="542">
        <v>4279462.8183167204</v>
      </c>
      <c r="F43" s="543" t="s">
        <v>660</v>
      </c>
      <c r="G43" s="544" t="s">
        <v>309</v>
      </c>
    </row>
    <row r="44" spans="2:7" x14ac:dyDescent="0.2">
      <c r="B44" s="16" t="s">
        <v>487</v>
      </c>
      <c r="C44" s="540">
        <v>83190</v>
      </c>
      <c r="D44" s="541">
        <v>259</v>
      </c>
      <c r="E44" s="542">
        <v>83448.874201582803</v>
      </c>
      <c r="F44" s="543" t="s">
        <v>663</v>
      </c>
      <c r="G44" s="544" t="s">
        <v>173</v>
      </c>
    </row>
    <row r="45" spans="2:7" x14ac:dyDescent="0.2">
      <c r="B45" s="16" t="s">
        <v>488</v>
      </c>
      <c r="C45" s="540">
        <v>738205</v>
      </c>
      <c r="D45" s="541">
        <v>16428</v>
      </c>
      <c r="E45" s="542">
        <v>754632.986142801</v>
      </c>
      <c r="F45" s="543" t="s">
        <v>675</v>
      </c>
      <c r="G45" s="544" t="s">
        <v>446</v>
      </c>
    </row>
    <row r="46" spans="2:7" x14ac:dyDescent="0.2">
      <c r="B46" s="16" t="s">
        <v>489</v>
      </c>
      <c r="C46" s="540">
        <v>915112</v>
      </c>
      <c r="D46" s="541">
        <v>12438</v>
      </c>
      <c r="E46" s="542">
        <v>927549.68460084102</v>
      </c>
      <c r="F46" s="543" t="s">
        <v>676</v>
      </c>
      <c r="G46" s="544" t="s">
        <v>141</v>
      </c>
    </row>
    <row r="47" spans="2:7" x14ac:dyDescent="0.2">
      <c r="B47" s="112" t="s">
        <v>377</v>
      </c>
      <c r="C47" s="545">
        <v>13224065</v>
      </c>
      <c r="D47" s="546">
        <v>110425</v>
      </c>
      <c r="E47" s="547">
        <v>13334490.0524981</v>
      </c>
      <c r="F47" s="548" t="s">
        <v>668</v>
      </c>
      <c r="G47" s="549" t="s">
        <v>57</v>
      </c>
    </row>
    <row r="48" spans="2:7" x14ac:dyDescent="0.2">
      <c r="B48" s="16" t="s">
        <v>490</v>
      </c>
      <c r="C48" s="540">
        <v>126021</v>
      </c>
      <c r="D48" s="541">
        <v>776</v>
      </c>
      <c r="E48" s="542">
        <v>126797.771044319</v>
      </c>
      <c r="F48" s="543" t="s">
        <v>667</v>
      </c>
      <c r="G48" s="544" t="s">
        <v>53</v>
      </c>
    </row>
    <row r="49" spans="2:7" x14ac:dyDescent="0.2">
      <c r="B49" s="16" t="s">
        <v>491</v>
      </c>
      <c r="C49" s="540">
        <v>357165</v>
      </c>
      <c r="D49" s="541">
        <v>7233</v>
      </c>
      <c r="E49" s="542">
        <v>364398.446655687</v>
      </c>
      <c r="F49" s="543" t="s">
        <v>196</v>
      </c>
      <c r="G49" s="544" t="s">
        <v>146</v>
      </c>
    </row>
    <row r="50" spans="2:7" x14ac:dyDescent="0.2">
      <c r="B50" s="16" t="s">
        <v>492</v>
      </c>
      <c r="C50" s="540">
        <v>2304468</v>
      </c>
      <c r="D50" s="541">
        <v>33442</v>
      </c>
      <c r="E50" s="542">
        <v>2337909.8613614002</v>
      </c>
      <c r="F50" s="543" t="s">
        <v>677</v>
      </c>
      <c r="G50" s="544" t="s">
        <v>139</v>
      </c>
    </row>
    <row r="51" spans="2:7" x14ac:dyDescent="0.2">
      <c r="B51" s="16" t="s">
        <v>493</v>
      </c>
      <c r="C51" s="540">
        <v>148562</v>
      </c>
      <c r="D51" s="541">
        <v>0</v>
      </c>
      <c r="E51" s="542">
        <v>148562.482568779</v>
      </c>
      <c r="F51" s="543" t="s">
        <v>59</v>
      </c>
      <c r="G51" s="544" t="s">
        <v>169</v>
      </c>
    </row>
    <row r="52" spans="2:7" x14ac:dyDescent="0.2">
      <c r="B52" s="16" t="s">
        <v>494</v>
      </c>
      <c r="C52" s="540">
        <v>757504</v>
      </c>
      <c r="D52" s="541">
        <v>647</v>
      </c>
      <c r="E52" s="542">
        <v>758150.47446702304</v>
      </c>
      <c r="F52" s="543" t="s">
        <v>665</v>
      </c>
      <c r="G52" s="544" t="s">
        <v>327</v>
      </c>
    </row>
    <row r="53" spans="2:7" x14ac:dyDescent="0.2">
      <c r="B53" s="16" t="s">
        <v>495</v>
      </c>
      <c r="C53" s="540">
        <v>21592</v>
      </c>
      <c r="D53" s="541">
        <v>0</v>
      </c>
      <c r="E53" s="542">
        <v>21592.745352362799</v>
      </c>
      <c r="F53" s="543" t="s">
        <v>59</v>
      </c>
      <c r="G53" s="544" t="s">
        <v>169</v>
      </c>
    </row>
    <row r="54" spans="2:7" x14ac:dyDescent="0.2">
      <c r="B54" s="16" t="s">
        <v>496</v>
      </c>
      <c r="C54" s="540">
        <v>283272</v>
      </c>
      <c r="D54" s="541">
        <v>244</v>
      </c>
      <c r="E54" s="542">
        <v>283516.61996373499</v>
      </c>
      <c r="F54" s="543" t="s">
        <v>665</v>
      </c>
      <c r="G54" s="544" t="s">
        <v>327</v>
      </c>
    </row>
    <row r="55" spans="2:7" x14ac:dyDescent="0.2">
      <c r="B55" s="16" t="s">
        <v>497</v>
      </c>
      <c r="C55" s="540">
        <v>119042</v>
      </c>
      <c r="D55" s="541">
        <v>38775</v>
      </c>
      <c r="E55" s="542">
        <v>157817.74253822601</v>
      </c>
      <c r="F55" s="543" t="s">
        <v>678</v>
      </c>
      <c r="G55" s="544" t="s">
        <v>679</v>
      </c>
    </row>
    <row r="56" spans="2:7" x14ac:dyDescent="0.2">
      <c r="B56" s="16" t="s">
        <v>498</v>
      </c>
      <c r="C56" s="540">
        <v>59105</v>
      </c>
      <c r="D56" s="541">
        <v>0</v>
      </c>
      <c r="E56" s="542">
        <v>59104.909272553297</v>
      </c>
      <c r="F56" s="543" t="s">
        <v>59</v>
      </c>
      <c r="G56" s="544" t="s">
        <v>169</v>
      </c>
    </row>
    <row r="57" spans="2:7" x14ac:dyDescent="0.2">
      <c r="B57" s="16" t="s">
        <v>499</v>
      </c>
      <c r="C57" s="540">
        <v>126253</v>
      </c>
      <c r="D57" s="541">
        <v>467</v>
      </c>
      <c r="E57" s="542">
        <v>126720.060127542</v>
      </c>
      <c r="F57" s="543" t="s">
        <v>670</v>
      </c>
      <c r="G57" s="544" t="s">
        <v>174</v>
      </c>
    </row>
    <row r="58" spans="2:7" x14ac:dyDescent="0.2">
      <c r="B58" s="16" t="s">
        <v>500</v>
      </c>
      <c r="C58" s="540">
        <v>421023</v>
      </c>
      <c r="D58" s="541">
        <v>85</v>
      </c>
      <c r="E58" s="542">
        <v>421108.18222658802</v>
      </c>
      <c r="F58" s="543" t="s">
        <v>59</v>
      </c>
      <c r="G58" s="544" t="s">
        <v>169</v>
      </c>
    </row>
    <row r="59" spans="2:7" x14ac:dyDescent="0.2">
      <c r="B59" s="16" t="s">
        <v>501</v>
      </c>
      <c r="C59" s="540">
        <v>188774</v>
      </c>
      <c r="D59" s="541">
        <v>126</v>
      </c>
      <c r="E59" s="542">
        <v>188900.57389156101</v>
      </c>
      <c r="F59" s="543" t="s">
        <v>665</v>
      </c>
      <c r="G59" s="544" t="s">
        <v>327</v>
      </c>
    </row>
    <row r="60" spans="2:7" x14ac:dyDescent="0.2">
      <c r="B60" s="16" t="s">
        <v>502</v>
      </c>
      <c r="C60" s="540">
        <v>325908</v>
      </c>
      <c r="D60" s="541">
        <v>81</v>
      </c>
      <c r="E60" s="542">
        <v>325989.01250399899</v>
      </c>
      <c r="F60" s="543" t="s">
        <v>59</v>
      </c>
      <c r="G60" s="544" t="s">
        <v>169</v>
      </c>
    </row>
    <row r="61" spans="2:7" x14ac:dyDescent="0.2">
      <c r="B61" s="16" t="s">
        <v>503</v>
      </c>
      <c r="C61" s="540">
        <v>363320</v>
      </c>
      <c r="D61" s="541">
        <v>428</v>
      </c>
      <c r="E61" s="542">
        <v>363747.82180743502</v>
      </c>
      <c r="F61" s="543" t="s">
        <v>665</v>
      </c>
      <c r="G61" s="544" t="s">
        <v>327</v>
      </c>
    </row>
    <row r="62" spans="2:7" x14ac:dyDescent="0.2">
      <c r="B62" s="16" t="s">
        <v>504</v>
      </c>
      <c r="C62" s="540">
        <v>299848</v>
      </c>
      <c r="D62" s="541">
        <v>140</v>
      </c>
      <c r="E62" s="542">
        <v>299987.85626107902</v>
      </c>
      <c r="F62" s="543" t="s">
        <v>59</v>
      </c>
      <c r="G62" s="544" t="s">
        <v>327</v>
      </c>
    </row>
    <row r="63" spans="2:7" x14ac:dyDescent="0.2">
      <c r="B63" s="16" t="s">
        <v>505</v>
      </c>
      <c r="C63" s="540">
        <v>60382</v>
      </c>
      <c r="D63" s="541">
        <v>43</v>
      </c>
      <c r="E63" s="542">
        <v>60425.6537802764</v>
      </c>
      <c r="F63" s="543" t="s">
        <v>665</v>
      </c>
      <c r="G63" s="544" t="s">
        <v>327</v>
      </c>
    </row>
    <row r="64" spans="2:7" x14ac:dyDescent="0.2">
      <c r="B64" s="16" t="s">
        <v>506</v>
      </c>
      <c r="C64" s="540">
        <v>6721</v>
      </c>
      <c r="D64" s="541">
        <v>0</v>
      </c>
      <c r="E64" s="542">
        <v>6721.2320308349999</v>
      </c>
      <c r="F64" s="543" t="s">
        <v>59</v>
      </c>
      <c r="G64" s="544" t="s">
        <v>169</v>
      </c>
    </row>
    <row r="65" spans="2:7" x14ac:dyDescent="0.2">
      <c r="B65" s="16" t="s">
        <v>507</v>
      </c>
      <c r="C65" s="540">
        <v>89475</v>
      </c>
      <c r="D65" s="541">
        <v>0</v>
      </c>
      <c r="E65" s="542">
        <v>89475.295552272204</v>
      </c>
      <c r="F65" s="543" t="s">
        <v>59</v>
      </c>
      <c r="G65" s="544" t="s">
        <v>169</v>
      </c>
    </row>
    <row r="66" spans="2:7" x14ac:dyDescent="0.2">
      <c r="B66" s="16" t="s">
        <v>508</v>
      </c>
      <c r="C66" s="540">
        <v>2971069</v>
      </c>
      <c r="D66" s="541">
        <v>10000</v>
      </c>
      <c r="E66" s="542">
        <v>2981069.7475386602</v>
      </c>
      <c r="F66" s="543" t="s">
        <v>663</v>
      </c>
      <c r="G66" s="544" t="s">
        <v>173</v>
      </c>
    </row>
    <row r="67" spans="2:7" x14ac:dyDescent="0.2">
      <c r="B67" s="16" t="s">
        <v>509</v>
      </c>
      <c r="C67" s="540">
        <v>448995</v>
      </c>
      <c r="D67" s="541">
        <v>44</v>
      </c>
      <c r="E67" s="542">
        <v>449038.85370923899</v>
      </c>
      <c r="F67" s="543" t="s">
        <v>59</v>
      </c>
      <c r="G67" s="544" t="s">
        <v>169</v>
      </c>
    </row>
    <row r="68" spans="2:7" x14ac:dyDescent="0.2">
      <c r="B68" s="16" t="s">
        <v>415</v>
      </c>
      <c r="C68" s="540">
        <v>3228711</v>
      </c>
      <c r="D68" s="541">
        <v>17746</v>
      </c>
      <c r="E68" s="542">
        <v>3246457.55351497</v>
      </c>
      <c r="F68" s="543" t="s">
        <v>674</v>
      </c>
      <c r="G68" s="544" t="s">
        <v>53</v>
      </c>
    </row>
    <row r="69" spans="2:7" x14ac:dyDescent="0.2">
      <c r="B69" s="16" t="s">
        <v>510</v>
      </c>
      <c r="C69" s="540">
        <v>516851</v>
      </c>
      <c r="D69" s="541">
        <v>146</v>
      </c>
      <c r="E69" s="542">
        <v>516997.15632959502</v>
      </c>
      <c r="F69" s="543" t="s">
        <v>59</v>
      </c>
      <c r="G69" s="544" t="s">
        <v>169</v>
      </c>
    </row>
    <row r="70" spans="2:7" x14ac:dyDescent="0.2">
      <c r="B70" s="112" t="s">
        <v>379</v>
      </c>
      <c r="C70" s="545">
        <v>11529970</v>
      </c>
      <c r="D70" s="546">
        <v>154465</v>
      </c>
      <c r="E70" s="547">
        <v>11684434.7211009</v>
      </c>
      <c r="F70" s="548" t="s">
        <v>676</v>
      </c>
      <c r="G70" s="549" t="s">
        <v>141</v>
      </c>
    </row>
    <row r="71" spans="2:7" x14ac:dyDescent="0.2">
      <c r="B71" s="16" t="s">
        <v>511</v>
      </c>
      <c r="C71" s="540">
        <v>158273</v>
      </c>
      <c r="D71" s="541">
        <v>360</v>
      </c>
      <c r="E71" s="542">
        <v>158632.910202436</v>
      </c>
      <c r="F71" s="543" t="s">
        <v>664</v>
      </c>
      <c r="G71" s="544" t="s">
        <v>171</v>
      </c>
    </row>
    <row r="72" spans="2:7" x14ac:dyDescent="0.2">
      <c r="B72" s="16" t="s">
        <v>512</v>
      </c>
      <c r="C72" s="540">
        <v>956744</v>
      </c>
      <c r="D72" s="541">
        <v>22556</v>
      </c>
      <c r="E72" s="542">
        <v>979299.49018684996</v>
      </c>
      <c r="F72" s="543" t="s">
        <v>680</v>
      </c>
      <c r="G72" s="544" t="s">
        <v>144</v>
      </c>
    </row>
    <row r="73" spans="2:7" x14ac:dyDescent="0.2">
      <c r="B73" s="16" t="s">
        <v>513</v>
      </c>
      <c r="C73" s="540">
        <v>46211</v>
      </c>
      <c r="D73" s="541">
        <v>15</v>
      </c>
      <c r="E73" s="542">
        <v>46226.234156252198</v>
      </c>
      <c r="F73" s="543" t="s">
        <v>59</v>
      </c>
      <c r="G73" s="544" t="s">
        <v>169</v>
      </c>
    </row>
    <row r="74" spans="2:7" x14ac:dyDescent="0.2">
      <c r="B74" s="16" t="s">
        <v>514</v>
      </c>
      <c r="C74" s="540">
        <v>33523</v>
      </c>
      <c r="D74" s="541">
        <v>57</v>
      </c>
      <c r="E74" s="542">
        <v>33580.168058681098</v>
      </c>
      <c r="F74" s="543" t="s">
        <v>664</v>
      </c>
      <c r="G74" s="544" t="s">
        <v>171</v>
      </c>
    </row>
    <row r="75" spans="2:7" x14ac:dyDescent="0.2">
      <c r="B75" s="16" t="s">
        <v>515</v>
      </c>
      <c r="C75" s="540">
        <v>54186</v>
      </c>
      <c r="D75" s="541">
        <v>0</v>
      </c>
      <c r="E75" s="542">
        <v>54185.673967054398</v>
      </c>
      <c r="F75" s="543" t="s">
        <v>59</v>
      </c>
      <c r="G75" s="544" t="s">
        <v>169</v>
      </c>
    </row>
    <row r="76" spans="2:7" x14ac:dyDescent="0.2">
      <c r="B76" s="16" t="s">
        <v>398</v>
      </c>
      <c r="C76" s="540">
        <v>5158031</v>
      </c>
      <c r="D76" s="541">
        <v>110043</v>
      </c>
      <c r="E76" s="542">
        <v>5268074.5014995104</v>
      </c>
      <c r="F76" s="543" t="s">
        <v>681</v>
      </c>
      <c r="G76" s="544" t="s">
        <v>135</v>
      </c>
    </row>
    <row r="77" spans="2:7" x14ac:dyDescent="0.2">
      <c r="B77" s="16" t="s">
        <v>516</v>
      </c>
      <c r="C77" s="540">
        <v>18458</v>
      </c>
      <c r="D77" s="541">
        <v>110</v>
      </c>
      <c r="E77" s="542">
        <v>18567.728570092499</v>
      </c>
      <c r="F77" s="543" t="s">
        <v>667</v>
      </c>
      <c r="G77" s="544" t="s">
        <v>53</v>
      </c>
    </row>
    <row r="78" spans="2:7" x14ac:dyDescent="0.2">
      <c r="B78" s="16" t="s">
        <v>517</v>
      </c>
      <c r="C78" s="540">
        <v>10293</v>
      </c>
      <c r="D78" s="541">
        <v>0</v>
      </c>
      <c r="E78" s="542">
        <v>10292.82953293</v>
      </c>
      <c r="F78" s="543" t="s">
        <v>59</v>
      </c>
      <c r="G78" s="544" t="s">
        <v>169</v>
      </c>
    </row>
    <row r="79" spans="2:7" x14ac:dyDescent="0.2">
      <c r="B79" s="16" t="s">
        <v>518</v>
      </c>
      <c r="C79" s="540">
        <v>8121</v>
      </c>
      <c r="D79" s="541">
        <v>0</v>
      </c>
      <c r="E79" s="542">
        <v>8120.5908411538903</v>
      </c>
      <c r="F79" s="543" t="s">
        <v>59</v>
      </c>
      <c r="G79" s="544" t="s">
        <v>169</v>
      </c>
    </row>
    <row r="80" spans="2:7" x14ac:dyDescent="0.2">
      <c r="B80" s="16" t="s">
        <v>519</v>
      </c>
      <c r="C80" s="540">
        <v>296167</v>
      </c>
      <c r="D80" s="541">
        <v>119</v>
      </c>
      <c r="E80" s="542">
        <v>296285.263373319</v>
      </c>
      <c r="F80" s="543" t="s">
        <v>59</v>
      </c>
      <c r="G80" s="544" t="s">
        <v>169</v>
      </c>
    </row>
    <row r="81" spans="2:7" x14ac:dyDescent="0.2">
      <c r="B81" s="16" t="s">
        <v>520</v>
      </c>
      <c r="C81" s="540">
        <v>2340988</v>
      </c>
      <c r="D81" s="541">
        <v>5916</v>
      </c>
      <c r="E81" s="542">
        <v>2346904.6275063502</v>
      </c>
      <c r="F81" s="543" t="s">
        <v>664</v>
      </c>
      <c r="G81" s="544" t="s">
        <v>173</v>
      </c>
    </row>
    <row r="82" spans="2:7" x14ac:dyDescent="0.2">
      <c r="B82" s="16" t="s">
        <v>521</v>
      </c>
      <c r="C82" s="540">
        <v>5113</v>
      </c>
      <c r="D82" s="541">
        <v>208</v>
      </c>
      <c r="E82" s="542">
        <v>5321.1328374283303</v>
      </c>
      <c r="F82" s="543" t="s">
        <v>682</v>
      </c>
      <c r="G82" s="544" t="s">
        <v>354</v>
      </c>
    </row>
    <row r="83" spans="2:7" x14ac:dyDescent="0.2">
      <c r="B83" s="16" t="s">
        <v>522</v>
      </c>
      <c r="C83" s="540">
        <v>13763</v>
      </c>
      <c r="D83" s="541">
        <v>0</v>
      </c>
      <c r="E83" s="542">
        <v>13762.713432815</v>
      </c>
      <c r="F83" s="543" t="s">
        <v>59</v>
      </c>
      <c r="G83" s="544" t="s">
        <v>169</v>
      </c>
    </row>
    <row r="84" spans="2:7" x14ac:dyDescent="0.2">
      <c r="B84" s="16" t="s">
        <v>523</v>
      </c>
      <c r="C84" s="540">
        <v>104988</v>
      </c>
      <c r="D84" s="541">
        <v>14</v>
      </c>
      <c r="E84" s="542">
        <v>105002.188113549</v>
      </c>
      <c r="F84" s="543" t="s">
        <v>59</v>
      </c>
      <c r="G84" s="544" t="s">
        <v>169</v>
      </c>
    </row>
    <row r="85" spans="2:7" x14ac:dyDescent="0.2">
      <c r="B85" s="16" t="s">
        <v>524</v>
      </c>
      <c r="C85" s="540">
        <v>110636</v>
      </c>
      <c r="D85" s="541">
        <v>13</v>
      </c>
      <c r="E85" s="542">
        <v>110649.187239144</v>
      </c>
      <c r="F85" s="543" t="s">
        <v>59</v>
      </c>
      <c r="G85" s="544" t="s">
        <v>169</v>
      </c>
    </row>
    <row r="86" spans="2:7" x14ac:dyDescent="0.2">
      <c r="B86" s="16" t="s">
        <v>525</v>
      </c>
      <c r="C86" s="540">
        <v>50319</v>
      </c>
      <c r="D86" s="541">
        <v>6083</v>
      </c>
      <c r="E86" s="542">
        <v>56401.874497957797</v>
      </c>
      <c r="F86" s="543" t="s">
        <v>79</v>
      </c>
      <c r="G86" s="544" t="s">
        <v>283</v>
      </c>
    </row>
    <row r="87" spans="2:7" x14ac:dyDescent="0.2">
      <c r="B87" s="16" t="s">
        <v>526</v>
      </c>
      <c r="C87" s="540">
        <v>43909</v>
      </c>
      <c r="D87" s="541">
        <v>14</v>
      </c>
      <c r="E87" s="542">
        <v>43923.447000030603</v>
      </c>
      <c r="F87" s="543" t="s">
        <v>59</v>
      </c>
      <c r="G87" s="544" t="s">
        <v>169</v>
      </c>
    </row>
    <row r="88" spans="2:7" x14ac:dyDescent="0.2">
      <c r="B88" s="16" t="s">
        <v>527</v>
      </c>
      <c r="C88" s="540">
        <v>534029</v>
      </c>
      <c r="D88" s="541">
        <v>96</v>
      </c>
      <c r="E88" s="542">
        <v>534125.33395044901</v>
      </c>
      <c r="F88" s="543" t="s">
        <v>59</v>
      </c>
      <c r="G88" s="544" t="s">
        <v>169</v>
      </c>
    </row>
    <row r="89" spans="2:7" x14ac:dyDescent="0.2">
      <c r="B89" s="16" t="s">
        <v>528</v>
      </c>
      <c r="C89" s="540">
        <v>32245</v>
      </c>
      <c r="D89" s="541">
        <v>30</v>
      </c>
      <c r="E89" s="542">
        <v>32275.4719324367</v>
      </c>
      <c r="F89" s="543" t="s">
        <v>665</v>
      </c>
      <c r="G89" s="544" t="s">
        <v>327</v>
      </c>
    </row>
    <row r="90" spans="2:7" x14ac:dyDescent="0.2">
      <c r="B90" s="16" t="s">
        <v>529</v>
      </c>
      <c r="C90" s="540">
        <v>467559</v>
      </c>
      <c r="D90" s="541">
        <v>95</v>
      </c>
      <c r="E90" s="542">
        <v>467653.68866853998</v>
      </c>
      <c r="F90" s="543" t="s">
        <v>59</v>
      </c>
      <c r="G90" s="544" t="s">
        <v>169</v>
      </c>
    </row>
    <row r="91" spans="2:7" x14ac:dyDescent="0.2">
      <c r="B91" s="16" t="s">
        <v>530</v>
      </c>
      <c r="C91" s="540">
        <v>227595</v>
      </c>
      <c r="D91" s="541">
        <v>25</v>
      </c>
      <c r="E91" s="542">
        <v>227620.36853736301</v>
      </c>
      <c r="F91" s="543" t="s">
        <v>59</v>
      </c>
      <c r="G91" s="544" t="s">
        <v>169</v>
      </c>
    </row>
    <row r="92" spans="2:7" x14ac:dyDescent="0.2">
      <c r="B92" s="16" t="s">
        <v>531</v>
      </c>
      <c r="C92" s="540">
        <v>90624</v>
      </c>
      <c r="D92" s="541">
        <v>53</v>
      </c>
      <c r="E92" s="542">
        <v>90676.618392959994</v>
      </c>
      <c r="F92" s="543" t="s">
        <v>665</v>
      </c>
      <c r="G92" s="544" t="s">
        <v>327</v>
      </c>
    </row>
    <row r="93" spans="2:7" x14ac:dyDescent="0.2">
      <c r="B93" s="16" t="s">
        <v>532</v>
      </c>
      <c r="C93" s="540">
        <v>768194</v>
      </c>
      <c r="D93" s="541">
        <v>8658</v>
      </c>
      <c r="E93" s="542">
        <v>776852.67860363598</v>
      </c>
      <c r="F93" s="543" t="s">
        <v>660</v>
      </c>
      <c r="G93" s="544" t="s">
        <v>309</v>
      </c>
    </row>
    <row r="94" spans="2:7" x14ac:dyDescent="0.2">
      <c r="B94" s="112" t="s">
        <v>383</v>
      </c>
      <c r="C94" s="545">
        <v>5847901</v>
      </c>
      <c r="D94" s="546">
        <v>42971</v>
      </c>
      <c r="E94" s="547">
        <v>5890872.4171029702</v>
      </c>
      <c r="F94" s="548" t="s">
        <v>669</v>
      </c>
      <c r="G94" s="549" t="s">
        <v>170</v>
      </c>
    </row>
    <row r="95" spans="2:7" x14ac:dyDescent="0.2">
      <c r="B95" s="16" t="s">
        <v>533</v>
      </c>
      <c r="C95" s="540">
        <v>257005</v>
      </c>
      <c r="D95" s="541">
        <v>326</v>
      </c>
      <c r="E95" s="542">
        <v>257331.06258137501</v>
      </c>
      <c r="F95" s="543" t="s">
        <v>665</v>
      </c>
      <c r="G95" s="544" t="s">
        <v>327</v>
      </c>
    </row>
    <row r="96" spans="2:7" x14ac:dyDescent="0.2">
      <c r="B96" s="16" t="s">
        <v>534</v>
      </c>
      <c r="C96" s="540">
        <v>55944</v>
      </c>
      <c r="D96" s="541">
        <v>43</v>
      </c>
      <c r="E96" s="542">
        <v>55986.684773876703</v>
      </c>
      <c r="F96" s="543" t="s">
        <v>665</v>
      </c>
      <c r="G96" s="544" t="s">
        <v>327</v>
      </c>
    </row>
    <row r="97" spans="2:7" x14ac:dyDescent="0.2">
      <c r="B97" s="16" t="s">
        <v>535</v>
      </c>
      <c r="C97" s="540">
        <v>573808</v>
      </c>
      <c r="D97" s="541">
        <v>0</v>
      </c>
      <c r="E97" s="542">
        <v>573808.40007867001</v>
      </c>
      <c r="F97" s="543" t="s">
        <v>59</v>
      </c>
      <c r="G97" s="544" t="s">
        <v>169</v>
      </c>
    </row>
    <row r="98" spans="2:7" x14ac:dyDescent="0.2">
      <c r="B98" s="16" t="s">
        <v>536</v>
      </c>
      <c r="C98" s="540">
        <v>229896</v>
      </c>
      <c r="D98" s="541">
        <v>163</v>
      </c>
      <c r="E98" s="542">
        <v>230059.05693313299</v>
      </c>
      <c r="F98" s="543" t="s">
        <v>665</v>
      </c>
      <c r="G98" s="544" t="s">
        <v>327</v>
      </c>
    </row>
    <row r="99" spans="2:7" x14ac:dyDescent="0.2">
      <c r="B99" s="16" t="s">
        <v>537</v>
      </c>
      <c r="C99" s="540">
        <v>530116</v>
      </c>
      <c r="D99" s="541">
        <v>108</v>
      </c>
      <c r="E99" s="542">
        <v>530224.07694549405</v>
      </c>
      <c r="F99" s="543" t="s">
        <v>59</v>
      </c>
      <c r="G99" s="544" t="s">
        <v>169</v>
      </c>
    </row>
    <row r="100" spans="2:7" x14ac:dyDescent="0.2">
      <c r="B100" s="16" t="s">
        <v>538</v>
      </c>
      <c r="C100" s="540">
        <v>159295</v>
      </c>
      <c r="D100" s="541">
        <v>184</v>
      </c>
      <c r="E100" s="542">
        <v>159478.92511392399</v>
      </c>
      <c r="F100" s="543" t="s">
        <v>665</v>
      </c>
      <c r="G100" s="544" t="s">
        <v>327</v>
      </c>
    </row>
    <row r="101" spans="2:7" x14ac:dyDescent="0.2">
      <c r="B101" s="16" t="s">
        <v>539</v>
      </c>
      <c r="C101" s="540">
        <v>105936</v>
      </c>
      <c r="D101" s="541">
        <v>0</v>
      </c>
      <c r="E101" s="542">
        <v>105936.217967672</v>
      </c>
      <c r="F101" s="543" t="s">
        <v>59</v>
      </c>
      <c r="G101" s="544" t="s">
        <v>169</v>
      </c>
    </row>
    <row r="102" spans="2:7" x14ac:dyDescent="0.2">
      <c r="B102" s="16" t="s">
        <v>540</v>
      </c>
      <c r="C102" s="540">
        <v>15791</v>
      </c>
      <c r="D102" s="541">
        <v>216</v>
      </c>
      <c r="E102" s="542">
        <v>16007.674791785001</v>
      </c>
      <c r="F102" s="543" t="s">
        <v>676</v>
      </c>
      <c r="G102" s="544" t="s">
        <v>139</v>
      </c>
    </row>
    <row r="103" spans="2:7" x14ac:dyDescent="0.2">
      <c r="B103" s="16" t="s">
        <v>541</v>
      </c>
      <c r="C103" s="540">
        <v>951064</v>
      </c>
      <c r="D103" s="541">
        <v>11499</v>
      </c>
      <c r="E103" s="542">
        <v>962563.42650432605</v>
      </c>
      <c r="F103" s="543" t="s">
        <v>253</v>
      </c>
      <c r="G103" s="544" t="s">
        <v>55</v>
      </c>
    </row>
    <row r="104" spans="2:7" x14ac:dyDescent="0.2">
      <c r="B104" s="16" t="s">
        <v>542</v>
      </c>
      <c r="C104" s="540">
        <v>407938</v>
      </c>
      <c r="D104" s="541">
        <v>67</v>
      </c>
      <c r="E104" s="542">
        <v>408005.24630829401</v>
      </c>
      <c r="F104" s="543" t="s">
        <v>59</v>
      </c>
      <c r="G104" s="544" t="s">
        <v>169</v>
      </c>
    </row>
    <row r="105" spans="2:7" x14ac:dyDescent="0.2">
      <c r="B105" s="16" t="s">
        <v>543</v>
      </c>
      <c r="C105" s="540">
        <v>1281351</v>
      </c>
      <c r="D105" s="541">
        <v>8474</v>
      </c>
      <c r="E105" s="542">
        <v>1289825.2933511699</v>
      </c>
      <c r="F105" s="543" t="s">
        <v>669</v>
      </c>
      <c r="G105" s="544" t="s">
        <v>170</v>
      </c>
    </row>
    <row r="106" spans="2:7" x14ac:dyDescent="0.2">
      <c r="B106" s="16" t="s">
        <v>544</v>
      </c>
      <c r="C106" s="540">
        <v>79338</v>
      </c>
      <c r="D106" s="541">
        <v>114</v>
      </c>
      <c r="E106" s="542">
        <v>79452.133891168894</v>
      </c>
      <c r="F106" s="543" t="s">
        <v>665</v>
      </c>
      <c r="G106" s="544" t="s">
        <v>327</v>
      </c>
    </row>
    <row r="107" spans="2:7" x14ac:dyDescent="0.2">
      <c r="B107" s="16" t="s">
        <v>545</v>
      </c>
      <c r="C107" s="540">
        <v>53813</v>
      </c>
      <c r="D107" s="541">
        <v>15</v>
      </c>
      <c r="E107" s="542">
        <v>53828.403309978297</v>
      </c>
      <c r="F107" s="543" t="s">
        <v>59</v>
      </c>
      <c r="G107" s="544" t="s">
        <v>169</v>
      </c>
    </row>
    <row r="108" spans="2:7" x14ac:dyDescent="0.2">
      <c r="B108" s="16" t="s">
        <v>546</v>
      </c>
      <c r="C108" s="540">
        <v>632686</v>
      </c>
      <c r="D108" s="541">
        <v>16955</v>
      </c>
      <c r="E108" s="542">
        <v>649641.83405870001</v>
      </c>
      <c r="F108" s="543" t="s">
        <v>683</v>
      </c>
      <c r="G108" s="544" t="s">
        <v>197</v>
      </c>
    </row>
    <row r="109" spans="2:7" x14ac:dyDescent="0.2">
      <c r="B109" s="16" t="s">
        <v>547</v>
      </c>
      <c r="C109" s="540">
        <v>173118</v>
      </c>
      <c r="D109" s="541">
        <v>403</v>
      </c>
      <c r="E109" s="542">
        <v>173521.20902208201</v>
      </c>
      <c r="F109" s="543" t="s">
        <v>664</v>
      </c>
      <c r="G109" s="544" t="s">
        <v>171</v>
      </c>
    </row>
    <row r="110" spans="2:7" x14ac:dyDescent="0.2">
      <c r="B110" s="16" t="s">
        <v>548</v>
      </c>
      <c r="C110" s="540">
        <v>247551</v>
      </c>
      <c r="D110" s="541">
        <v>4351</v>
      </c>
      <c r="E110" s="542">
        <v>251901.55700605901</v>
      </c>
      <c r="F110" s="543" t="s">
        <v>666</v>
      </c>
      <c r="G110" s="544" t="s">
        <v>152</v>
      </c>
    </row>
    <row r="111" spans="2:7" x14ac:dyDescent="0.2">
      <c r="B111" s="16" t="s">
        <v>549</v>
      </c>
      <c r="C111" s="540">
        <v>93250</v>
      </c>
      <c r="D111" s="541">
        <v>52</v>
      </c>
      <c r="E111" s="542">
        <v>93301.214465260593</v>
      </c>
      <c r="F111" s="543" t="s">
        <v>59</v>
      </c>
      <c r="G111" s="544" t="s">
        <v>327</v>
      </c>
    </row>
    <row r="112" spans="2:7" x14ac:dyDescent="0.2">
      <c r="B112" s="112" t="s">
        <v>384</v>
      </c>
      <c r="C112" s="545">
        <v>6326230</v>
      </c>
      <c r="D112" s="546">
        <v>63202</v>
      </c>
      <c r="E112" s="547">
        <v>6389432.0942314398</v>
      </c>
      <c r="F112" s="548" t="s">
        <v>662</v>
      </c>
      <c r="G112" s="549" t="s">
        <v>161</v>
      </c>
    </row>
    <row r="113" spans="2:7" x14ac:dyDescent="0.2">
      <c r="B113" s="16" t="s">
        <v>550</v>
      </c>
      <c r="C113" s="540">
        <v>1007519</v>
      </c>
      <c r="D113" s="541">
        <v>806</v>
      </c>
      <c r="E113" s="542">
        <v>1008325.08641827</v>
      </c>
      <c r="F113" s="543" t="s">
        <v>665</v>
      </c>
      <c r="G113" s="544" t="s">
        <v>327</v>
      </c>
    </row>
    <row r="114" spans="2:7" x14ac:dyDescent="0.2">
      <c r="B114" s="16" t="s">
        <v>551</v>
      </c>
      <c r="C114" s="540">
        <v>1352922</v>
      </c>
      <c r="D114" s="541">
        <v>33666</v>
      </c>
      <c r="E114" s="542">
        <v>1386588.3184587799</v>
      </c>
      <c r="F114" s="543" t="s">
        <v>684</v>
      </c>
      <c r="G114" s="544" t="s">
        <v>129</v>
      </c>
    </row>
    <row r="115" spans="2:7" x14ac:dyDescent="0.2">
      <c r="B115" s="16" t="s">
        <v>552</v>
      </c>
      <c r="C115" s="540">
        <v>53514</v>
      </c>
      <c r="D115" s="541">
        <v>55</v>
      </c>
      <c r="E115" s="542">
        <v>53569.154681504398</v>
      </c>
      <c r="F115" s="543" t="s">
        <v>665</v>
      </c>
      <c r="G115" s="544" t="s">
        <v>327</v>
      </c>
    </row>
    <row r="116" spans="2:7" x14ac:dyDescent="0.2">
      <c r="B116" s="16" t="s">
        <v>553</v>
      </c>
      <c r="C116" s="540">
        <v>326853</v>
      </c>
      <c r="D116" s="541">
        <v>1033</v>
      </c>
      <c r="E116" s="542">
        <v>327885.848585197</v>
      </c>
      <c r="F116" s="543" t="s">
        <v>663</v>
      </c>
      <c r="G116" s="544" t="s">
        <v>173</v>
      </c>
    </row>
    <row r="117" spans="2:7" x14ac:dyDescent="0.2">
      <c r="B117" s="16" t="s">
        <v>554</v>
      </c>
      <c r="C117" s="540">
        <v>80921</v>
      </c>
      <c r="D117" s="541">
        <v>52</v>
      </c>
      <c r="E117" s="542">
        <v>80973.154088656695</v>
      </c>
      <c r="F117" s="543" t="s">
        <v>665</v>
      </c>
      <c r="G117" s="544" t="s">
        <v>327</v>
      </c>
    </row>
    <row r="118" spans="2:7" x14ac:dyDescent="0.2">
      <c r="B118" s="16" t="s">
        <v>555</v>
      </c>
      <c r="C118" s="540">
        <v>101761</v>
      </c>
      <c r="D118" s="541">
        <v>3</v>
      </c>
      <c r="E118" s="542">
        <v>101763.81794933999</v>
      </c>
      <c r="F118" s="543" t="s">
        <v>59</v>
      </c>
      <c r="G118" s="544" t="s">
        <v>169</v>
      </c>
    </row>
    <row r="119" spans="2:7" x14ac:dyDescent="0.2">
      <c r="B119" s="16" t="s">
        <v>556</v>
      </c>
      <c r="C119" s="540">
        <v>862916</v>
      </c>
      <c r="D119" s="541">
        <v>3211</v>
      </c>
      <c r="E119" s="542">
        <v>866127.25634852902</v>
      </c>
      <c r="F119" s="543" t="s">
        <v>670</v>
      </c>
      <c r="G119" s="544" t="s">
        <v>174</v>
      </c>
    </row>
    <row r="120" spans="2:7" x14ac:dyDescent="0.2">
      <c r="B120" s="16" t="s">
        <v>400</v>
      </c>
      <c r="C120" s="540">
        <v>645488</v>
      </c>
      <c r="D120" s="541">
        <v>487</v>
      </c>
      <c r="E120" s="542">
        <v>645975.71981138305</v>
      </c>
      <c r="F120" s="543" t="s">
        <v>665</v>
      </c>
      <c r="G120" s="544" t="s">
        <v>327</v>
      </c>
    </row>
    <row r="121" spans="2:7" x14ac:dyDescent="0.2">
      <c r="B121" s="16" t="s">
        <v>557</v>
      </c>
      <c r="C121" s="540">
        <v>133039</v>
      </c>
      <c r="D121" s="541">
        <v>41</v>
      </c>
      <c r="E121" s="542">
        <v>133079.217467763</v>
      </c>
      <c r="F121" s="543" t="s">
        <v>59</v>
      </c>
      <c r="G121" s="544" t="s">
        <v>169</v>
      </c>
    </row>
    <row r="122" spans="2:7" x14ac:dyDescent="0.2">
      <c r="B122" s="16" t="s">
        <v>558</v>
      </c>
      <c r="C122" s="540">
        <v>352753</v>
      </c>
      <c r="D122" s="541">
        <v>7</v>
      </c>
      <c r="E122" s="542">
        <v>352760.09165912803</v>
      </c>
      <c r="F122" s="543" t="s">
        <v>59</v>
      </c>
      <c r="G122" s="544" t="s">
        <v>169</v>
      </c>
    </row>
    <row r="123" spans="2:7" x14ac:dyDescent="0.2">
      <c r="B123" s="16" t="s">
        <v>559</v>
      </c>
      <c r="C123" s="540">
        <v>14729</v>
      </c>
      <c r="D123" s="541">
        <v>0</v>
      </c>
      <c r="E123" s="542">
        <v>14728.8400959011</v>
      </c>
      <c r="F123" s="543" t="s">
        <v>59</v>
      </c>
      <c r="G123" s="544" t="s">
        <v>169</v>
      </c>
    </row>
    <row r="124" spans="2:7" x14ac:dyDescent="0.2">
      <c r="B124" s="16" t="s">
        <v>560</v>
      </c>
      <c r="C124" s="540">
        <v>56076</v>
      </c>
      <c r="D124" s="541">
        <v>294</v>
      </c>
      <c r="E124" s="542">
        <v>56370.158974922801</v>
      </c>
      <c r="F124" s="543" t="s">
        <v>674</v>
      </c>
      <c r="G124" s="544" t="s">
        <v>184</v>
      </c>
    </row>
    <row r="125" spans="2:7" x14ac:dyDescent="0.2">
      <c r="B125" s="16" t="s">
        <v>561</v>
      </c>
      <c r="C125" s="540">
        <v>77731</v>
      </c>
      <c r="D125" s="541">
        <v>74</v>
      </c>
      <c r="E125" s="542">
        <v>77805.527768725005</v>
      </c>
      <c r="F125" s="543" t="s">
        <v>665</v>
      </c>
      <c r="G125" s="544" t="s">
        <v>327</v>
      </c>
    </row>
    <row r="126" spans="2:7" x14ac:dyDescent="0.2">
      <c r="B126" s="16" t="s">
        <v>562</v>
      </c>
      <c r="C126" s="540">
        <v>980076</v>
      </c>
      <c r="D126" s="541">
        <v>23420</v>
      </c>
      <c r="E126" s="542">
        <v>1003496.41448673</v>
      </c>
      <c r="F126" s="543" t="s">
        <v>680</v>
      </c>
      <c r="G126" s="544" t="s">
        <v>144</v>
      </c>
    </row>
    <row r="127" spans="2:7" x14ac:dyDescent="0.2">
      <c r="B127" s="16" t="s">
        <v>563</v>
      </c>
      <c r="C127" s="540" t="s">
        <v>854</v>
      </c>
      <c r="D127" s="541" t="s">
        <v>854</v>
      </c>
      <c r="E127" s="542">
        <v>95745</v>
      </c>
      <c r="F127" s="543" t="s">
        <v>854</v>
      </c>
      <c r="G127" s="544" t="s">
        <v>854</v>
      </c>
    </row>
    <row r="128" spans="2:7" x14ac:dyDescent="0.2">
      <c r="B128" s="16" t="s">
        <v>564</v>
      </c>
      <c r="C128" s="540">
        <v>102948</v>
      </c>
      <c r="D128" s="541">
        <v>34</v>
      </c>
      <c r="E128" s="542">
        <v>102982.36880437301</v>
      </c>
      <c r="F128" s="543" t="s">
        <v>59</v>
      </c>
      <c r="G128" s="544" t="s">
        <v>169</v>
      </c>
    </row>
    <row r="129" spans="2:7" x14ac:dyDescent="0.2">
      <c r="B129" s="16" t="s">
        <v>565</v>
      </c>
      <c r="C129" s="540">
        <v>61759</v>
      </c>
      <c r="D129" s="541">
        <v>9</v>
      </c>
      <c r="E129" s="542">
        <v>61767.117682615703</v>
      </c>
      <c r="F129" s="543" t="s">
        <v>59</v>
      </c>
      <c r="G129" s="544" t="s">
        <v>169</v>
      </c>
    </row>
    <row r="130" spans="2:7" x14ac:dyDescent="0.2">
      <c r="B130" s="16" t="s">
        <v>566</v>
      </c>
      <c r="C130" s="540">
        <v>19489</v>
      </c>
      <c r="D130" s="541">
        <v>0</v>
      </c>
      <c r="E130" s="542">
        <v>19488.5469997033</v>
      </c>
      <c r="F130" s="543" t="s">
        <v>59</v>
      </c>
      <c r="G130" s="544" t="s">
        <v>169</v>
      </c>
    </row>
    <row r="131" spans="2:7" x14ac:dyDescent="0.2">
      <c r="B131" s="112" t="s">
        <v>386</v>
      </c>
      <c r="C131" s="545">
        <v>14703368</v>
      </c>
      <c r="D131" s="546">
        <v>301125</v>
      </c>
      <c r="E131" s="547">
        <v>15004492.597786101</v>
      </c>
      <c r="F131" s="548" t="s">
        <v>196</v>
      </c>
      <c r="G131" s="549" t="s">
        <v>146</v>
      </c>
    </row>
    <row r="132" spans="2:7" x14ac:dyDescent="0.2">
      <c r="B132" s="16" t="s">
        <v>567</v>
      </c>
      <c r="C132" s="540">
        <v>41548</v>
      </c>
      <c r="D132" s="541">
        <v>0</v>
      </c>
      <c r="E132" s="542">
        <v>41547.696693001701</v>
      </c>
      <c r="F132" s="543" t="s">
        <v>59</v>
      </c>
      <c r="G132" s="544" t="s">
        <v>169</v>
      </c>
    </row>
    <row r="133" spans="2:7" x14ac:dyDescent="0.2">
      <c r="B133" s="16" t="s">
        <v>568</v>
      </c>
      <c r="C133" s="540">
        <v>146339</v>
      </c>
      <c r="D133" s="541">
        <v>245</v>
      </c>
      <c r="E133" s="542">
        <v>146583.93413961201</v>
      </c>
      <c r="F133" s="543" t="s">
        <v>664</v>
      </c>
      <c r="G133" s="544" t="s">
        <v>171</v>
      </c>
    </row>
    <row r="134" spans="2:7" x14ac:dyDescent="0.2">
      <c r="B134" s="16" t="s">
        <v>569</v>
      </c>
      <c r="C134" s="540">
        <v>211697</v>
      </c>
      <c r="D134" s="541">
        <v>0</v>
      </c>
      <c r="E134" s="542">
        <v>211696.917761335</v>
      </c>
      <c r="F134" s="543" t="s">
        <v>59</v>
      </c>
      <c r="G134" s="544" t="s">
        <v>169</v>
      </c>
    </row>
    <row r="135" spans="2:7" x14ac:dyDescent="0.2">
      <c r="B135" s="16" t="s">
        <v>570</v>
      </c>
      <c r="C135" s="540">
        <v>601634</v>
      </c>
      <c r="D135" s="541">
        <v>67</v>
      </c>
      <c r="E135" s="542">
        <v>601701.16977811605</v>
      </c>
      <c r="F135" s="543" t="s">
        <v>59</v>
      </c>
      <c r="G135" s="544" t="s">
        <v>169</v>
      </c>
    </row>
    <row r="136" spans="2:7" x14ac:dyDescent="0.2">
      <c r="B136" s="16" t="s">
        <v>571</v>
      </c>
      <c r="C136" s="540">
        <v>145290</v>
      </c>
      <c r="D136" s="541">
        <v>164</v>
      </c>
      <c r="E136" s="542">
        <v>145454.022554105</v>
      </c>
      <c r="F136" s="543" t="s">
        <v>665</v>
      </c>
      <c r="G136" s="544" t="s">
        <v>327</v>
      </c>
    </row>
    <row r="137" spans="2:7" x14ac:dyDescent="0.2">
      <c r="B137" s="16" t="s">
        <v>572</v>
      </c>
      <c r="C137" s="540">
        <v>294784</v>
      </c>
      <c r="D137" s="541">
        <v>2248</v>
      </c>
      <c r="E137" s="542">
        <v>297032.46013769001</v>
      </c>
      <c r="F137" s="543" t="s">
        <v>668</v>
      </c>
      <c r="G137" s="544" t="s">
        <v>57</v>
      </c>
    </row>
    <row r="138" spans="2:7" x14ac:dyDescent="0.2">
      <c r="B138" s="16" t="s">
        <v>573</v>
      </c>
      <c r="C138" s="540">
        <v>133914</v>
      </c>
      <c r="D138" s="541">
        <v>1431</v>
      </c>
      <c r="E138" s="542">
        <v>135344.62804793601</v>
      </c>
      <c r="F138" s="543" t="s">
        <v>660</v>
      </c>
      <c r="G138" s="544" t="s">
        <v>309</v>
      </c>
    </row>
    <row r="139" spans="2:7" x14ac:dyDescent="0.2">
      <c r="B139" s="16" t="s">
        <v>574</v>
      </c>
      <c r="C139" s="540">
        <v>604633</v>
      </c>
      <c r="D139" s="541">
        <v>0</v>
      </c>
      <c r="E139" s="542">
        <v>604632.85438264301</v>
      </c>
      <c r="F139" s="543" t="s">
        <v>59</v>
      </c>
      <c r="G139" s="544" t="s">
        <v>169</v>
      </c>
    </row>
    <row r="140" spans="2:7" x14ac:dyDescent="0.2">
      <c r="B140" s="16" t="s">
        <v>575</v>
      </c>
      <c r="C140" s="540">
        <v>290154</v>
      </c>
      <c r="D140" s="541">
        <v>5051</v>
      </c>
      <c r="E140" s="542">
        <v>295205.30539798801</v>
      </c>
      <c r="F140" s="543" t="s">
        <v>666</v>
      </c>
      <c r="G140" s="544" t="s">
        <v>152</v>
      </c>
    </row>
    <row r="141" spans="2:7" x14ac:dyDescent="0.2">
      <c r="B141" s="16" t="s">
        <v>576</v>
      </c>
      <c r="C141" s="540">
        <v>1741086</v>
      </c>
      <c r="D141" s="541">
        <v>178</v>
      </c>
      <c r="E141" s="542">
        <v>1741264.1317265399</v>
      </c>
      <c r="F141" s="543" t="s">
        <v>59</v>
      </c>
      <c r="G141" s="544" t="s">
        <v>169</v>
      </c>
    </row>
    <row r="142" spans="2:7" x14ac:dyDescent="0.2">
      <c r="B142" s="16" t="s">
        <v>401</v>
      </c>
      <c r="C142" s="540">
        <v>3232162</v>
      </c>
      <c r="D142" s="541">
        <v>130563</v>
      </c>
      <c r="E142" s="542">
        <v>3362725.1199620599</v>
      </c>
      <c r="F142" s="543" t="s">
        <v>682</v>
      </c>
      <c r="G142" s="544" t="s">
        <v>354</v>
      </c>
    </row>
    <row r="143" spans="2:7" x14ac:dyDescent="0.2">
      <c r="B143" s="16" t="s">
        <v>577</v>
      </c>
      <c r="C143" s="540">
        <v>652339</v>
      </c>
      <c r="D143" s="541">
        <v>344</v>
      </c>
      <c r="E143" s="542">
        <v>652683.46491924801</v>
      </c>
      <c r="F143" s="543" t="s">
        <v>59</v>
      </c>
      <c r="G143" s="544" t="s">
        <v>327</v>
      </c>
    </row>
    <row r="144" spans="2:7" x14ac:dyDescent="0.2">
      <c r="B144" s="16" t="s">
        <v>578</v>
      </c>
      <c r="C144" s="540">
        <v>1422945</v>
      </c>
      <c r="D144" s="541">
        <v>31188</v>
      </c>
      <c r="E144" s="542">
        <v>1454132.6412695099</v>
      </c>
      <c r="F144" s="543" t="s">
        <v>681</v>
      </c>
      <c r="G144" s="544" t="s">
        <v>135</v>
      </c>
    </row>
    <row r="145" spans="2:7" x14ac:dyDescent="0.2">
      <c r="B145" s="16" t="s">
        <v>579</v>
      </c>
      <c r="C145" s="540">
        <v>1285393</v>
      </c>
      <c r="D145" s="541">
        <v>1357</v>
      </c>
      <c r="E145" s="542">
        <v>1286750.31678796</v>
      </c>
      <c r="F145" s="543" t="s">
        <v>665</v>
      </c>
      <c r="G145" s="544" t="s">
        <v>327</v>
      </c>
    </row>
    <row r="146" spans="2:7" x14ac:dyDescent="0.2">
      <c r="B146" s="16" t="s">
        <v>580</v>
      </c>
      <c r="C146" s="540">
        <v>405870</v>
      </c>
      <c r="D146" s="541">
        <v>11184</v>
      </c>
      <c r="E146" s="542">
        <v>417053.21608509601</v>
      </c>
      <c r="F146" s="543" t="s">
        <v>671</v>
      </c>
      <c r="G146" s="544" t="s">
        <v>50</v>
      </c>
    </row>
    <row r="147" spans="2:7" x14ac:dyDescent="0.2">
      <c r="B147" s="16" t="s">
        <v>581</v>
      </c>
      <c r="C147" s="540">
        <v>886745</v>
      </c>
      <c r="D147" s="541">
        <v>100581</v>
      </c>
      <c r="E147" s="542">
        <v>987325.97130142595</v>
      </c>
      <c r="F147" s="543" t="s">
        <v>685</v>
      </c>
      <c r="G147" s="544" t="s">
        <v>686</v>
      </c>
    </row>
    <row r="148" spans="2:7" x14ac:dyDescent="0.2">
      <c r="B148" s="16" t="s">
        <v>582</v>
      </c>
      <c r="C148" s="540">
        <v>744799</v>
      </c>
      <c r="D148" s="541">
        <v>11129</v>
      </c>
      <c r="E148" s="542">
        <v>755927.63470296701</v>
      </c>
      <c r="F148" s="543" t="s">
        <v>687</v>
      </c>
      <c r="G148" s="544" t="s">
        <v>49</v>
      </c>
    </row>
    <row r="149" spans="2:7" x14ac:dyDescent="0.2">
      <c r="B149" s="16" t="s">
        <v>583</v>
      </c>
      <c r="C149" s="540">
        <v>433150</v>
      </c>
      <c r="D149" s="541">
        <v>843</v>
      </c>
      <c r="E149" s="542">
        <v>433993.56428367499</v>
      </c>
      <c r="F149" s="543" t="s">
        <v>664</v>
      </c>
      <c r="G149" s="544" t="s">
        <v>171</v>
      </c>
    </row>
    <row r="150" spans="2:7" x14ac:dyDescent="0.2">
      <c r="B150" s="16" t="s">
        <v>584</v>
      </c>
      <c r="C150" s="540">
        <v>946267</v>
      </c>
      <c r="D150" s="541">
        <v>690</v>
      </c>
      <c r="E150" s="542">
        <v>946957.54333244695</v>
      </c>
      <c r="F150" s="543" t="s">
        <v>665</v>
      </c>
      <c r="G150" s="544" t="s">
        <v>327</v>
      </c>
    </row>
    <row r="151" spans="2:7" x14ac:dyDescent="0.2">
      <c r="B151" s="16" t="s">
        <v>585</v>
      </c>
      <c r="C151" s="540">
        <v>482618</v>
      </c>
      <c r="D151" s="541">
        <v>3862</v>
      </c>
      <c r="E151" s="542">
        <v>486480.00452273898</v>
      </c>
      <c r="F151" s="543" t="s">
        <v>668</v>
      </c>
      <c r="G151" s="544" t="s">
        <v>57</v>
      </c>
    </row>
    <row r="152" spans="2:7" x14ac:dyDescent="0.2">
      <c r="B152" s="112" t="s">
        <v>388</v>
      </c>
      <c r="C152" s="545">
        <v>6273124</v>
      </c>
      <c r="D152" s="546">
        <v>75845</v>
      </c>
      <c r="E152" s="547">
        <v>6348968.1952474304</v>
      </c>
      <c r="F152" s="548" t="s">
        <v>253</v>
      </c>
      <c r="G152" s="549" t="s">
        <v>55</v>
      </c>
    </row>
    <row r="153" spans="2:7" x14ac:dyDescent="0.2">
      <c r="B153" s="16" t="s">
        <v>586</v>
      </c>
      <c r="C153" s="540">
        <v>97258</v>
      </c>
      <c r="D153" s="541">
        <v>14</v>
      </c>
      <c r="E153" s="542">
        <v>97272.131664497196</v>
      </c>
      <c r="F153" s="543" t="s">
        <v>59</v>
      </c>
      <c r="G153" s="544" t="s">
        <v>169</v>
      </c>
    </row>
    <row r="154" spans="2:7" x14ac:dyDescent="0.2">
      <c r="B154" s="16" t="s">
        <v>587</v>
      </c>
      <c r="C154" s="540">
        <v>27970</v>
      </c>
      <c r="D154" s="541">
        <v>1705</v>
      </c>
      <c r="E154" s="542">
        <v>29675.5184789706</v>
      </c>
      <c r="F154" s="543" t="s">
        <v>688</v>
      </c>
      <c r="G154" s="544" t="s">
        <v>206</v>
      </c>
    </row>
    <row r="155" spans="2:7" x14ac:dyDescent="0.2">
      <c r="B155" s="16" t="s">
        <v>588</v>
      </c>
      <c r="C155" s="540">
        <v>296281</v>
      </c>
      <c r="D155" s="541">
        <v>108</v>
      </c>
      <c r="E155" s="542">
        <v>296388.81146198203</v>
      </c>
      <c r="F155" s="543" t="s">
        <v>59</v>
      </c>
      <c r="G155" s="544" t="s">
        <v>169</v>
      </c>
    </row>
    <row r="156" spans="2:7" x14ac:dyDescent="0.2">
      <c r="B156" s="16" t="s">
        <v>589</v>
      </c>
      <c r="C156" s="540">
        <v>92539</v>
      </c>
      <c r="D156" s="541">
        <v>189</v>
      </c>
      <c r="E156" s="542">
        <v>92727.850823853907</v>
      </c>
      <c r="F156" s="543" t="s">
        <v>664</v>
      </c>
      <c r="G156" s="544" t="s">
        <v>171</v>
      </c>
    </row>
    <row r="157" spans="2:7" x14ac:dyDescent="0.2">
      <c r="B157" s="16" t="s">
        <v>590</v>
      </c>
      <c r="C157" s="540">
        <v>89234</v>
      </c>
      <c r="D157" s="541">
        <v>53</v>
      </c>
      <c r="E157" s="542">
        <v>89287.279412899996</v>
      </c>
      <c r="F157" s="543" t="s">
        <v>665</v>
      </c>
      <c r="G157" s="544" t="s">
        <v>327</v>
      </c>
    </row>
    <row r="158" spans="2:7" x14ac:dyDescent="0.2">
      <c r="B158" s="16" t="s">
        <v>591</v>
      </c>
      <c r="C158" s="540">
        <v>23324</v>
      </c>
      <c r="D158" s="541">
        <v>6</v>
      </c>
      <c r="E158" s="542">
        <v>23329.375940620001</v>
      </c>
      <c r="F158" s="543" t="s">
        <v>59</v>
      </c>
      <c r="G158" s="544" t="s">
        <v>169</v>
      </c>
    </row>
    <row r="159" spans="2:7" x14ac:dyDescent="0.2">
      <c r="B159" s="16" t="s">
        <v>592</v>
      </c>
      <c r="C159" s="540">
        <v>590196</v>
      </c>
      <c r="D159" s="541">
        <v>21</v>
      </c>
      <c r="E159" s="542">
        <v>590217.29408856796</v>
      </c>
      <c r="F159" s="543" t="s">
        <v>59</v>
      </c>
      <c r="G159" s="544" t="s">
        <v>169</v>
      </c>
    </row>
    <row r="160" spans="2:7" x14ac:dyDescent="0.2">
      <c r="B160" s="16" t="s">
        <v>593</v>
      </c>
      <c r="C160" s="540">
        <v>153101</v>
      </c>
      <c r="D160" s="541">
        <v>29</v>
      </c>
      <c r="E160" s="542">
        <v>153129.83531130501</v>
      </c>
      <c r="F160" s="543" t="s">
        <v>59</v>
      </c>
      <c r="G160" s="544" t="s">
        <v>169</v>
      </c>
    </row>
    <row r="161" spans="2:7" x14ac:dyDescent="0.2">
      <c r="B161" s="16" t="s">
        <v>594</v>
      </c>
      <c r="C161" s="540">
        <v>103864</v>
      </c>
      <c r="D161" s="541">
        <v>68</v>
      </c>
      <c r="E161" s="542">
        <v>103932.43834686901</v>
      </c>
      <c r="F161" s="543" t="s">
        <v>665</v>
      </c>
      <c r="G161" s="544" t="s">
        <v>327</v>
      </c>
    </row>
    <row r="162" spans="2:7" x14ac:dyDescent="0.2">
      <c r="B162" s="16" t="s">
        <v>595</v>
      </c>
      <c r="C162" s="540">
        <v>103949</v>
      </c>
      <c r="D162" s="541">
        <v>42</v>
      </c>
      <c r="E162" s="542">
        <v>103990.805350853</v>
      </c>
      <c r="F162" s="543" t="s">
        <v>59</v>
      </c>
      <c r="G162" s="544" t="s">
        <v>169</v>
      </c>
    </row>
    <row r="163" spans="2:7" x14ac:dyDescent="0.2">
      <c r="B163" s="16" t="s">
        <v>596</v>
      </c>
      <c r="C163" s="540">
        <v>6899</v>
      </c>
      <c r="D163" s="541">
        <v>0</v>
      </c>
      <c r="E163" s="542">
        <v>6898.9843077200003</v>
      </c>
      <c r="F163" s="543" t="s">
        <v>59</v>
      </c>
      <c r="G163" s="544" t="s">
        <v>169</v>
      </c>
    </row>
    <row r="164" spans="2:7" x14ac:dyDescent="0.2">
      <c r="B164" s="16" t="s">
        <v>597</v>
      </c>
      <c r="C164" s="540">
        <v>8918</v>
      </c>
      <c r="D164" s="541">
        <v>0</v>
      </c>
      <c r="E164" s="542">
        <v>8917.6093566066702</v>
      </c>
      <c r="F164" s="543" t="s">
        <v>59</v>
      </c>
      <c r="G164" s="544" t="s">
        <v>169</v>
      </c>
    </row>
    <row r="165" spans="2:7" x14ac:dyDescent="0.2">
      <c r="B165" s="16" t="s">
        <v>598</v>
      </c>
      <c r="C165" s="540">
        <v>787210</v>
      </c>
      <c r="D165" s="541">
        <v>317</v>
      </c>
      <c r="E165" s="542">
        <v>787527.51507375704</v>
      </c>
      <c r="F165" s="543" t="s">
        <v>59</v>
      </c>
      <c r="G165" s="544" t="s">
        <v>169</v>
      </c>
    </row>
    <row r="166" spans="2:7" x14ac:dyDescent="0.2">
      <c r="B166" s="16" t="s">
        <v>599</v>
      </c>
      <c r="C166" s="540">
        <v>107840</v>
      </c>
      <c r="D166" s="541">
        <v>102</v>
      </c>
      <c r="E166" s="542">
        <v>107941.894931854</v>
      </c>
      <c r="F166" s="543" t="s">
        <v>665</v>
      </c>
      <c r="G166" s="544" t="s">
        <v>327</v>
      </c>
    </row>
    <row r="167" spans="2:7" x14ac:dyDescent="0.2">
      <c r="B167" s="16" t="s">
        <v>600</v>
      </c>
      <c r="C167" s="540">
        <v>1925297</v>
      </c>
      <c r="D167" s="541">
        <v>36304</v>
      </c>
      <c r="E167" s="542">
        <v>1961601.0893981501</v>
      </c>
      <c r="F167" s="543" t="s">
        <v>689</v>
      </c>
      <c r="G167" s="544" t="s">
        <v>131</v>
      </c>
    </row>
    <row r="168" spans="2:7" x14ac:dyDescent="0.2">
      <c r="B168" s="16" t="s">
        <v>601</v>
      </c>
      <c r="C168" s="540">
        <v>164045</v>
      </c>
      <c r="D168" s="541">
        <v>105</v>
      </c>
      <c r="E168" s="542">
        <v>164150.25772939101</v>
      </c>
      <c r="F168" s="543" t="s">
        <v>665</v>
      </c>
      <c r="G168" s="544" t="s">
        <v>327</v>
      </c>
    </row>
    <row r="169" spans="2:7" x14ac:dyDescent="0.2">
      <c r="B169" s="16" t="s">
        <v>602</v>
      </c>
      <c r="C169" s="540">
        <v>89958</v>
      </c>
      <c r="D169" s="541">
        <v>84</v>
      </c>
      <c r="E169" s="542">
        <v>90041.908525526102</v>
      </c>
      <c r="F169" s="543" t="s">
        <v>665</v>
      </c>
      <c r="G169" s="544" t="s">
        <v>327</v>
      </c>
    </row>
    <row r="170" spans="2:7" x14ac:dyDescent="0.2">
      <c r="B170" s="16" t="s">
        <v>603</v>
      </c>
      <c r="C170" s="540">
        <v>1393932</v>
      </c>
      <c r="D170" s="541">
        <v>36642</v>
      </c>
      <c r="E170" s="542">
        <v>1430574.12510587</v>
      </c>
      <c r="F170" s="543" t="s">
        <v>683</v>
      </c>
      <c r="G170" s="544" t="s">
        <v>197</v>
      </c>
    </row>
    <row r="171" spans="2:7" x14ac:dyDescent="0.2">
      <c r="B171" s="16" t="s">
        <v>604</v>
      </c>
      <c r="C171" s="540">
        <v>211308</v>
      </c>
      <c r="D171" s="541">
        <v>55</v>
      </c>
      <c r="E171" s="542">
        <v>211363.46993813699</v>
      </c>
      <c r="F171" s="543" t="s">
        <v>59</v>
      </c>
      <c r="G171" s="544" t="s">
        <v>169</v>
      </c>
    </row>
    <row r="172" spans="2:7" x14ac:dyDescent="0.2">
      <c r="B172" s="112" t="s">
        <v>390</v>
      </c>
      <c r="C172" s="545">
        <v>18374086</v>
      </c>
      <c r="D172" s="546">
        <v>243813</v>
      </c>
      <c r="E172" s="547">
        <v>18617898.414420601</v>
      </c>
      <c r="F172" s="548" t="s">
        <v>676</v>
      </c>
      <c r="G172" s="549" t="s">
        <v>141</v>
      </c>
    </row>
    <row r="173" spans="2:7" x14ac:dyDescent="0.2">
      <c r="B173" s="16" t="s">
        <v>605</v>
      </c>
      <c r="C173" s="540">
        <v>17122</v>
      </c>
      <c r="D173" s="541">
        <v>34</v>
      </c>
      <c r="E173" s="542">
        <v>17156.4697061228</v>
      </c>
      <c r="F173" s="543" t="s">
        <v>664</v>
      </c>
      <c r="G173" s="544" t="s">
        <v>171</v>
      </c>
    </row>
    <row r="174" spans="2:7" x14ac:dyDescent="0.2">
      <c r="B174" s="16" t="s">
        <v>606</v>
      </c>
      <c r="C174" s="540">
        <v>8778338</v>
      </c>
      <c r="D174" s="541">
        <v>14695</v>
      </c>
      <c r="E174" s="542">
        <v>8793033.3209317494</v>
      </c>
      <c r="F174" s="543" t="s">
        <v>664</v>
      </c>
      <c r="G174" s="544" t="s">
        <v>171</v>
      </c>
    </row>
    <row r="175" spans="2:7" x14ac:dyDescent="0.2">
      <c r="B175" s="16" t="s">
        <v>607</v>
      </c>
      <c r="C175" s="540">
        <v>213514</v>
      </c>
      <c r="D175" s="541">
        <v>13534</v>
      </c>
      <c r="E175" s="542">
        <v>227047.51862366099</v>
      </c>
      <c r="F175" s="543" t="s">
        <v>690</v>
      </c>
      <c r="G175" s="544" t="s">
        <v>226</v>
      </c>
    </row>
    <row r="176" spans="2:7" x14ac:dyDescent="0.2">
      <c r="B176" s="16" t="s">
        <v>608</v>
      </c>
      <c r="C176" s="540">
        <v>1792266</v>
      </c>
      <c r="D176" s="541">
        <v>34901</v>
      </c>
      <c r="E176" s="542">
        <v>1827166.95422399</v>
      </c>
      <c r="F176" s="543" t="s">
        <v>691</v>
      </c>
      <c r="G176" s="544" t="s">
        <v>131</v>
      </c>
    </row>
    <row r="177" spans="2:7" x14ac:dyDescent="0.2">
      <c r="B177" s="16" t="s">
        <v>609</v>
      </c>
      <c r="C177" s="540">
        <v>113020</v>
      </c>
      <c r="D177" s="541">
        <v>51</v>
      </c>
      <c r="E177" s="542">
        <v>113071.576498804</v>
      </c>
      <c r="F177" s="543" t="s">
        <v>59</v>
      </c>
      <c r="G177" s="544" t="s">
        <v>327</v>
      </c>
    </row>
    <row r="178" spans="2:7" x14ac:dyDescent="0.2">
      <c r="B178" s="16" t="s">
        <v>610</v>
      </c>
      <c r="C178" s="540">
        <v>20232</v>
      </c>
      <c r="D178" s="541">
        <v>0</v>
      </c>
      <c r="E178" s="542">
        <v>20231.759116505</v>
      </c>
      <c r="F178" s="543" t="s">
        <v>59</v>
      </c>
      <c r="G178" s="544" t="s">
        <v>169</v>
      </c>
    </row>
    <row r="179" spans="2:7" x14ac:dyDescent="0.2">
      <c r="B179" s="16" t="s">
        <v>611</v>
      </c>
      <c r="C179" s="540">
        <v>4398</v>
      </c>
      <c r="D179" s="541">
        <v>0</v>
      </c>
      <c r="E179" s="542">
        <v>4398.1017960444397</v>
      </c>
      <c r="F179" s="543" t="s">
        <v>59</v>
      </c>
      <c r="G179" s="544" t="s">
        <v>169</v>
      </c>
    </row>
    <row r="180" spans="2:7" x14ac:dyDescent="0.2">
      <c r="B180" s="16" t="s">
        <v>403</v>
      </c>
      <c r="C180" s="540">
        <v>4696155</v>
      </c>
      <c r="D180" s="541">
        <v>172552</v>
      </c>
      <c r="E180" s="542">
        <v>4868706.5920441803</v>
      </c>
      <c r="F180" s="543" t="s">
        <v>692</v>
      </c>
      <c r="G180" s="544" t="s">
        <v>202</v>
      </c>
    </row>
    <row r="181" spans="2:7" x14ac:dyDescent="0.2">
      <c r="B181" s="16" t="s">
        <v>612</v>
      </c>
      <c r="C181" s="540">
        <v>31520</v>
      </c>
      <c r="D181" s="541">
        <v>1512</v>
      </c>
      <c r="E181" s="542">
        <v>33031.910512210001</v>
      </c>
      <c r="F181" s="543" t="s">
        <v>672</v>
      </c>
      <c r="G181" s="544" t="s">
        <v>445</v>
      </c>
    </row>
    <row r="182" spans="2:7" x14ac:dyDescent="0.2">
      <c r="B182" s="16" t="s">
        <v>613</v>
      </c>
      <c r="C182" s="540">
        <v>1643143</v>
      </c>
      <c r="D182" s="541">
        <v>336</v>
      </c>
      <c r="E182" s="542">
        <v>1643478.3042310199</v>
      </c>
      <c r="F182" s="543" t="s">
        <v>59</v>
      </c>
      <c r="G182" s="544" t="s">
        <v>169</v>
      </c>
    </row>
    <row r="183" spans="2:7" x14ac:dyDescent="0.2">
      <c r="B183" s="16" t="s">
        <v>614</v>
      </c>
      <c r="C183" s="540">
        <v>307938</v>
      </c>
      <c r="D183" s="541">
        <v>5933</v>
      </c>
      <c r="E183" s="542">
        <v>313870.93418136798</v>
      </c>
      <c r="F183" s="543" t="s">
        <v>691</v>
      </c>
      <c r="G183" s="544" t="s">
        <v>131</v>
      </c>
    </row>
    <row r="184" spans="2:7" x14ac:dyDescent="0.2">
      <c r="B184" s="16" t="s">
        <v>615</v>
      </c>
      <c r="C184" s="540">
        <v>39182</v>
      </c>
      <c r="D184" s="541">
        <v>53</v>
      </c>
      <c r="E184" s="542">
        <v>39234.987573464998</v>
      </c>
      <c r="F184" s="543" t="s">
        <v>665</v>
      </c>
      <c r="G184" s="544" t="s">
        <v>327</v>
      </c>
    </row>
    <row r="185" spans="2:7" x14ac:dyDescent="0.2">
      <c r="B185" s="16" t="s">
        <v>616</v>
      </c>
      <c r="C185" s="540">
        <v>688677</v>
      </c>
      <c r="D185" s="541">
        <v>141</v>
      </c>
      <c r="E185" s="542">
        <v>688817.61209498695</v>
      </c>
      <c r="F185" s="543" t="s">
        <v>59</v>
      </c>
      <c r="G185" s="544" t="s">
        <v>169</v>
      </c>
    </row>
    <row r="186" spans="2:7" x14ac:dyDescent="0.2">
      <c r="B186" s="16" t="s">
        <v>617</v>
      </c>
      <c r="C186" s="540">
        <v>28582</v>
      </c>
      <c r="D186" s="541">
        <v>70</v>
      </c>
      <c r="E186" s="542">
        <v>28652.372886481098</v>
      </c>
      <c r="F186" s="543" t="s">
        <v>664</v>
      </c>
      <c r="G186" s="544" t="s">
        <v>171</v>
      </c>
    </row>
    <row r="187" spans="2:7" x14ac:dyDescent="0.2">
      <c r="B187" s="112" t="s">
        <v>392</v>
      </c>
      <c r="C187" s="545">
        <v>13646601</v>
      </c>
      <c r="D187" s="546">
        <v>236695</v>
      </c>
      <c r="E187" s="547">
        <v>13883296.407299099</v>
      </c>
      <c r="F187" s="548" t="s">
        <v>666</v>
      </c>
      <c r="G187" s="549" t="s">
        <v>152</v>
      </c>
    </row>
    <row r="188" spans="2:7" x14ac:dyDescent="0.2">
      <c r="B188" s="16" t="s">
        <v>618</v>
      </c>
      <c r="C188" s="540">
        <v>1965880</v>
      </c>
      <c r="D188" s="541">
        <v>13699</v>
      </c>
      <c r="E188" s="542">
        <v>1979578.98694935</v>
      </c>
      <c r="F188" s="543" t="s">
        <v>669</v>
      </c>
      <c r="G188" s="544" t="s">
        <v>170</v>
      </c>
    </row>
    <row r="189" spans="2:7" x14ac:dyDescent="0.2">
      <c r="B189" s="16" t="s">
        <v>619</v>
      </c>
      <c r="C189" s="540">
        <v>27967</v>
      </c>
      <c r="D189" s="541">
        <v>8</v>
      </c>
      <c r="E189" s="542">
        <v>27974.791871966801</v>
      </c>
      <c r="F189" s="543" t="s">
        <v>59</v>
      </c>
      <c r="G189" s="544" t="s">
        <v>169</v>
      </c>
    </row>
    <row r="190" spans="2:7" x14ac:dyDescent="0.2">
      <c r="B190" s="16" t="s">
        <v>620</v>
      </c>
      <c r="C190" s="540">
        <v>292037</v>
      </c>
      <c r="D190" s="541">
        <v>368</v>
      </c>
      <c r="E190" s="542">
        <v>292404.69431609602</v>
      </c>
      <c r="F190" s="543" t="s">
        <v>665</v>
      </c>
      <c r="G190" s="544" t="s">
        <v>327</v>
      </c>
    </row>
    <row r="191" spans="2:7" x14ac:dyDescent="0.2">
      <c r="B191" s="16" t="s">
        <v>621</v>
      </c>
      <c r="C191" s="540">
        <v>194336</v>
      </c>
      <c r="D191" s="541">
        <v>0</v>
      </c>
      <c r="E191" s="542">
        <v>194336.044463003</v>
      </c>
      <c r="F191" s="543" t="s">
        <v>59</v>
      </c>
      <c r="G191" s="544" t="s">
        <v>169</v>
      </c>
    </row>
    <row r="192" spans="2:7" x14ac:dyDescent="0.2">
      <c r="B192" s="16" t="s">
        <v>622</v>
      </c>
      <c r="C192" s="540">
        <v>563757</v>
      </c>
      <c r="D192" s="541">
        <v>404</v>
      </c>
      <c r="E192" s="542">
        <v>564160.31820061605</v>
      </c>
      <c r="F192" s="543" t="s">
        <v>665</v>
      </c>
      <c r="G192" s="544" t="s">
        <v>327</v>
      </c>
    </row>
    <row r="193" spans="2:7" x14ac:dyDescent="0.2">
      <c r="B193" s="16" t="s">
        <v>623</v>
      </c>
      <c r="C193" s="540">
        <v>105402</v>
      </c>
      <c r="D193" s="541">
        <v>5</v>
      </c>
      <c r="E193" s="542">
        <v>105406.48111014601</v>
      </c>
      <c r="F193" s="543" t="s">
        <v>59</v>
      </c>
      <c r="G193" s="544" t="s">
        <v>169</v>
      </c>
    </row>
    <row r="194" spans="2:7" x14ac:dyDescent="0.2">
      <c r="B194" s="16" t="s">
        <v>624</v>
      </c>
      <c r="C194" s="540">
        <v>472972</v>
      </c>
      <c r="D194" s="541">
        <v>1442</v>
      </c>
      <c r="E194" s="542">
        <v>474414.31801958202</v>
      </c>
      <c r="F194" s="543" t="s">
        <v>663</v>
      </c>
      <c r="G194" s="544" t="s">
        <v>173</v>
      </c>
    </row>
    <row r="195" spans="2:7" x14ac:dyDescent="0.2">
      <c r="B195" s="16" t="s">
        <v>625</v>
      </c>
      <c r="C195" s="540">
        <v>2208619</v>
      </c>
      <c r="D195" s="541">
        <v>95367</v>
      </c>
      <c r="E195" s="542">
        <v>2303986.26256003</v>
      </c>
      <c r="F195" s="543" t="s">
        <v>693</v>
      </c>
      <c r="G195" s="544" t="s">
        <v>312</v>
      </c>
    </row>
    <row r="196" spans="2:7" x14ac:dyDescent="0.2">
      <c r="B196" s="16" t="s">
        <v>626</v>
      </c>
      <c r="C196" s="540">
        <v>254931</v>
      </c>
      <c r="D196" s="541">
        <v>1</v>
      </c>
      <c r="E196" s="542">
        <v>254931.81996906101</v>
      </c>
      <c r="F196" s="543" t="s">
        <v>59</v>
      </c>
      <c r="G196" s="544" t="s">
        <v>169</v>
      </c>
    </row>
    <row r="197" spans="2:7" x14ac:dyDescent="0.2">
      <c r="B197" s="16" t="s">
        <v>627</v>
      </c>
      <c r="C197" s="540">
        <v>1969400</v>
      </c>
      <c r="D197" s="541">
        <v>26506</v>
      </c>
      <c r="E197" s="542">
        <v>1995906.37444425</v>
      </c>
      <c r="F197" s="543" t="s">
        <v>676</v>
      </c>
      <c r="G197" s="544" t="s">
        <v>141</v>
      </c>
    </row>
    <row r="198" spans="2:7" x14ac:dyDescent="0.2">
      <c r="B198" s="16" t="s">
        <v>628</v>
      </c>
      <c r="C198" s="540">
        <v>1576170</v>
      </c>
      <c r="D198" s="541">
        <v>1046</v>
      </c>
      <c r="E198" s="542">
        <v>1577215.914811</v>
      </c>
      <c r="F198" s="543" t="s">
        <v>665</v>
      </c>
      <c r="G198" s="544" t="s">
        <v>327</v>
      </c>
    </row>
    <row r="199" spans="2:7" x14ac:dyDescent="0.2">
      <c r="B199" s="16" t="s">
        <v>629</v>
      </c>
      <c r="C199" s="540">
        <v>142783</v>
      </c>
      <c r="D199" s="541">
        <v>7</v>
      </c>
      <c r="E199" s="542">
        <v>142790.066669433</v>
      </c>
      <c r="F199" s="543" t="s">
        <v>59</v>
      </c>
      <c r="G199" s="544" t="s">
        <v>169</v>
      </c>
    </row>
    <row r="200" spans="2:7" x14ac:dyDescent="0.2">
      <c r="B200" s="16" t="s">
        <v>630</v>
      </c>
      <c r="C200" s="540">
        <v>400088</v>
      </c>
      <c r="D200" s="541">
        <v>5</v>
      </c>
      <c r="E200" s="542">
        <v>400093.03965415299</v>
      </c>
      <c r="F200" s="543" t="s">
        <v>59</v>
      </c>
      <c r="G200" s="544" t="s">
        <v>169</v>
      </c>
    </row>
    <row r="201" spans="2:7" x14ac:dyDescent="0.2">
      <c r="B201" s="16" t="s">
        <v>631</v>
      </c>
      <c r="C201" s="540">
        <v>109126</v>
      </c>
      <c r="D201" s="541">
        <v>8</v>
      </c>
      <c r="E201" s="542">
        <v>109134.23156245099</v>
      </c>
      <c r="F201" s="543" t="s">
        <v>59</v>
      </c>
      <c r="G201" s="544" t="s">
        <v>169</v>
      </c>
    </row>
    <row r="202" spans="2:7" x14ac:dyDescent="0.2">
      <c r="B202" s="16" t="s">
        <v>632</v>
      </c>
      <c r="C202" s="540">
        <v>173378</v>
      </c>
      <c r="D202" s="541">
        <v>671</v>
      </c>
      <c r="E202" s="542">
        <v>174048.684144364</v>
      </c>
      <c r="F202" s="543" t="s">
        <v>670</v>
      </c>
      <c r="G202" s="544" t="s">
        <v>174</v>
      </c>
    </row>
    <row r="203" spans="2:7" x14ac:dyDescent="0.2">
      <c r="B203" s="16" t="s">
        <v>633</v>
      </c>
      <c r="C203" s="540">
        <v>10784</v>
      </c>
      <c r="D203" s="541">
        <v>0</v>
      </c>
      <c r="E203" s="542">
        <v>10784.184923455001</v>
      </c>
      <c r="F203" s="543" t="s">
        <v>59</v>
      </c>
      <c r="G203" s="544" t="s">
        <v>169</v>
      </c>
    </row>
    <row r="204" spans="2:7" x14ac:dyDescent="0.2">
      <c r="B204" s="16" t="s">
        <v>404</v>
      </c>
      <c r="C204" s="540">
        <v>3178971</v>
      </c>
      <c r="D204" s="541">
        <v>97159</v>
      </c>
      <c r="E204" s="542">
        <v>3276130.1936301398</v>
      </c>
      <c r="F204" s="543" t="s">
        <v>694</v>
      </c>
      <c r="G204" s="544" t="s">
        <v>216</v>
      </c>
    </row>
    <row r="205" spans="2:7" x14ac:dyDescent="0.2">
      <c r="B205" s="112" t="s">
        <v>394</v>
      </c>
      <c r="C205" s="545">
        <v>5835222</v>
      </c>
      <c r="D205" s="546">
        <v>47833</v>
      </c>
      <c r="E205" s="547">
        <v>5883054.53167783</v>
      </c>
      <c r="F205" s="548" t="s">
        <v>668</v>
      </c>
      <c r="G205" s="549" t="s">
        <v>57</v>
      </c>
    </row>
    <row r="206" spans="2:7" x14ac:dyDescent="0.2">
      <c r="B206" s="16" t="s">
        <v>634</v>
      </c>
      <c r="C206" s="540">
        <v>713411</v>
      </c>
      <c r="D206" s="541">
        <v>20511</v>
      </c>
      <c r="E206" s="542">
        <v>733921.89221605903</v>
      </c>
      <c r="F206" s="543" t="s">
        <v>695</v>
      </c>
      <c r="G206" s="544" t="s">
        <v>52</v>
      </c>
    </row>
    <row r="207" spans="2:7" x14ac:dyDescent="0.2">
      <c r="B207" s="16" t="s">
        <v>635</v>
      </c>
      <c r="C207" s="540">
        <v>5672</v>
      </c>
      <c r="D207" s="541">
        <v>0</v>
      </c>
      <c r="E207" s="542">
        <v>5672.4545229900004</v>
      </c>
      <c r="F207" s="543" t="s">
        <v>59</v>
      </c>
      <c r="G207" s="544" t="s">
        <v>169</v>
      </c>
    </row>
    <row r="208" spans="2:7" x14ac:dyDescent="0.2">
      <c r="B208" s="16" t="s">
        <v>636</v>
      </c>
      <c r="C208" s="540">
        <v>6578</v>
      </c>
      <c r="D208" s="541">
        <v>0</v>
      </c>
      <c r="E208" s="542">
        <v>6577.8691178866702</v>
      </c>
      <c r="F208" s="543" t="s">
        <v>59</v>
      </c>
      <c r="G208" s="544" t="s">
        <v>169</v>
      </c>
    </row>
    <row r="209" spans="2:7" x14ac:dyDescent="0.2">
      <c r="B209" s="16" t="s">
        <v>637</v>
      </c>
      <c r="C209" s="540">
        <v>921184</v>
      </c>
      <c r="D209" s="541">
        <v>149</v>
      </c>
      <c r="E209" s="542">
        <v>921333.165152531</v>
      </c>
      <c r="F209" s="543" t="s">
        <v>59</v>
      </c>
      <c r="G209" s="544" t="s">
        <v>169</v>
      </c>
    </row>
    <row r="210" spans="2:7" x14ac:dyDescent="0.2">
      <c r="B210" s="16" t="s">
        <v>638</v>
      </c>
      <c r="C210" s="540">
        <v>970344</v>
      </c>
      <c r="D210" s="541">
        <v>17495</v>
      </c>
      <c r="E210" s="542">
        <v>987838.39826115</v>
      </c>
      <c r="F210" s="543" t="s">
        <v>689</v>
      </c>
      <c r="G210" s="544" t="s">
        <v>133</v>
      </c>
    </row>
    <row r="211" spans="2:7" x14ac:dyDescent="0.2">
      <c r="B211" s="16" t="s">
        <v>639</v>
      </c>
      <c r="C211" s="540">
        <v>156911</v>
      </c>
      <c r="D211" s="541">
        <v>132</v>
      </c>
      <c r="E211" s="542">
        <v>157042.869652931</v>
      </c>
      <c r="F211" s="543" t="s">
        <v>665</v>
      </c>
      <c r="G211" s="544" t="s">
        <v>327</v>
      </c>
    </row>
    <row r="212" spans="2:7" x14ac:dyDescent="0.2">
      <c r="B212" s="16" t="s">
        <v>640</v>
      </c>
      <c r="C212" s="540">
        <v>26825</v>
      </c>
      <c r="D212" s="541">
        <v>0</v>
      </c>
      <c r="E212" s="542">
        <v>26825.452077189999</v>
      </c>
      <c r="F212" s="543" t="s">
        <v>59</v>
      </c>
      <c r="G212" s="544" t="s">
        <v>169</v>
      </c>
    </row>
    <row r="213" spans="2:7" x14ac:dyDescent="0.2">
      <c r="B213" s="16" t="s">
        <v>641</v>
      </c>
      <c r="C213" s="540">
        <v>74590</v>
      </c>
      <c r="D213" s="541">
        <v>67</v>
      </c>
      <c r="E213" s="542">
        <v>74656.497850735002</v>
      </c>
      <c r="F213" s="543" t="s">
        <v>665</v>
      </c>
      <c r="G213" s="544" t="s">
        <v>327</v>
      </c>
    </row>
    <row r="214" spans="2:7" x14ac:dyDescent="0.2">
      <c r="B214" s="16" t="s">
        <v>642</v>
      </c>
      <c r="C214" s="540">
        <v>17093</v>
      </c>
      <c r="D214" s="541">
        <v>13</v>
      </c>
      <c r="E214" s="542">
        <v>17106.069715551101</v>
      </c>
      <c r="F214" s="543" t="s">
        <v>665</v>
      </c>
      <c r="G214" s="544" t="s">
        <v>327</v>
      </c>
    </row>
    <row r="215" spans="2:7" x14ac:dyDescent="0.2">
      <c r="B215" s="16" t="s">
        <v>643</v>
      </c>
      <c r="C215" s="540">
        <v>355134</v>
      </c>
      <c r="D215" s="541">
        <v>308</v>
      </c>
      <c r="E215" s="542">
        <v>355442.750335822</v>
      </c>
      <c r="F215" s="543" t="s">
        <v>665</v>
      </c>
      <c r="G215" s="544" t="s">
        <v>327</v>
      </c>
    </row>
    <row r="216" spans="2:7" x14ac:dyDescent="0.2">
      <c r="B216" s="16" t="s">
        <v>644</v>
      </c>
      <c r="C216" s="540">
        <v>202804</v>
      </c>
      <c r="D216" s="541">
        <v>0</v>
      </c>
      <c r="E216" s="542">
        <v>202804.18437972901</v>
      </c>
      <c r="F216" s="543" t="s">
        <v>59</v>
      </c>
      <c r="G216" s="544" t="s">
        <v>169</v>
      </c>
    </row>
    <row r="217" spans="2:7" x14ac:dyDescent="0.2">
      <c r="B217" s="16" t="s">
        <v>645</v>
      </c>
      <c r="C217" s="540">
        <v>1252624</v>
      </c>
      <c r="D217" s="541">
        <v>7732</v>
      </c>
      <c r="E217" s="542">
        <v>1260356.4664179501</v>
      </c>
      <c r="F217" s="543" t="s">
        <v>667</v>
      </c>
      <c r="G217" s="544" t="s">
        <v>53</v>
      </c>
    </row>
    <row r="218" spans="2:7" x14ac:dyDescent="0.2">
      <c r="B218" s="16" t="s">
        <v>646</v>
      </c>
      <c r="C218" s="540">
        <v>213987</v>
      </c>
      <c r="D218" s="541">
        <v>429</v>
      </c>
      <c r="E218" s="542">
        <v>214416.549905455</v>
      </c>
      <c r="F218" s="543" t="s">
        <v>664</v>
      </c>
      <c r="G218" s="544" t="s">
        <v>171</v>
      </c>
    </row>
    <row r="219" spans="2:7" x14ac:dyDescent="0.2">
      <c r="B219" s="16" t="s">
        <v>647</v>
      </c>
      <c r="C219" s="540">
        <v>293282</v>
      </c>
      <c r="D219" s="541">
        <v>267</v>
      </c>
      <c r="E219" s="542">
        <v>293549.27734799101</v>
      </c>
      <c r="F219" s="543" t="s">
        <v>665</v>
      </c>
      <c r="G219" s="544" t="s">
        <v>327</v>
      </c>
    </row>
    <row r="220" spans="2:7" x14ac:dyDescent="0.2">
      <c r="B220" s="16" t="s">
        <v>648</v>
      </c>
      <c r="C220" s="540">
        <v>75333</v>
      </c>
      <c r="D220" s="541">
        <v>0</v>
      </c>
      <c r="E220" s="542">
        <v>75333.246047641107</v>
      </c>
      <c r="F220" s="543" t="s">
        <v>59</v>
      </c>
      <c r="G220" s="544" t="s">
        <v>169</v>
      </c>
    </row>
    <row r="221" spans="2:7" x14ac:dyDescent="0.2">
      <c r="B221" s="16" t="s">
        <v>649</v>
      </c>
      <c r="C221" s="540">
        <v>86319</v>
      </c>
      <c r="D221" s="541">
        <v>592</v>
      </c>
      <c r="E221" s="542">
        <v>86911.220774543297</v>
      </c>
      <c r="F221" s="543" t="s">
        <v>669</v>
      </c>
      <c r="G221" s="544" t="s">
        <v>170</v>
      </c>
    </row>
    <row r="222" spans="2:7" x14ac:dyDescent="0.2">
      <c r="B222" s="16" t="s">
        <v>650</v>
      </c>
      <c r="C222" s="540">
        <v>32317</v>
      </c>
      <c r="D222" s="541">
        <v>0</v>
      </c>
      <c r="E222" s="542">
        <v>32317.172552746699</v>
      </c>
      <c r="F222" s="543" t="s">
        <v>59</v>
      </c>
      <c r="G222" s="544" t="s">
        <v>169</v>
      </c>
    </row>
    <row r="223" spans="2:7" x14ac:dyDescent="0.2">
      <c r="B223" s="16" t="s">
        <v>651</v>
      </c>
      <c r="C223" s="540">
        <v>47517</v>
      </c>
      <c r="D223" s="541">
        <v>0</v>
      </c>
      <c r="E223" s="542">
        <v>47516.630095822802</v>
      </c>
      <c r="F223" s="543" t="s">
        <v>59</v>
      </c>
      <c r="G223" s="544" t="s">
        <v>169</v>
      </c>
    </row>
    <row r="224" spans="2:7" x14ac:dyDescent="0.2">
      <c r="B224" s="16" t="s">
        <v>652</v>
      </c>
      <c r="C224" s="540">
        <v>115573</v>
      </c>
      <c r="D224" s="541">
        <v>46</v>
      </c>
      <c r="E224" s="542">
        <v>115618.494428468</v>
      </c>
      <c r="F224" s="543" t="s">
        <v>59</v>
      </c>
      <c r="G224" s="544" t="s">
        <v>169</v>
      </c>
    </row>
    <row r="225" spans="2:7" x14ac:dyDescent="0.2">
      <c r="B225" s="16" t="s">
        <v>653</v>
      </c>
      <c r="C225" s="540">
        <v>53288</v>
      </c>
      <c r="D225" s="541">
        <v>0</v>
      </c>
      <c r="E225" s="542">
        <v>53287.679120466702</v>
      </c>
      <c r="F225" s="543" t="s">
        <v>59</v>
      </c>
      <c r="G225" s="544" t="s">
        <v>169</v>
      </c>
    </row>
    <row r="226" spans="2:7" x14ac:dyDescent="0.2">
      <c r="B226" s="16" t="s">
        <v>654</v>
      </c>
      <c r="C226" s="540">
        <v>201246</v>
      </c>
      <c r="D226" s="541">
        <v>88</v>
      </c>
      <c r="E226" s="542">
        <v>201334.37758978299</v>
      </c>
      <c r="F226" s="543" t="s">
        <v>59</v>
      </c>
      <c r="G226" s="544" t="s">
        <v>169</v>
      </c>
    </row>
    <row r="227" spans="2:7" x14ac:dyDescent="0.2">
      <c r="B227" s="35" t="s">
        <v>655</v>
      </c>
      <c r="C227" s="550" t="s">
        <v>854</v>
      </c>
      <c r="D227" s="551" t="s">
        <v>854</v>
      </c>
      <c r="E227" s="552">
        <v>13192</v>
      </c>
      <c r="F227" s="553" t="s">
        <v>854</v>
      </c>
      <c r="G227" s="554" t="s">
        <v>854</v>
      </c>
    </row>
  </sheetData>
  <mergeCells count="4">
    <mergeCell ref="B4:B5"/>
    <mergeCell ref="C4:E4"/>
    <mergeCell ref="F4:G4"/>
    <mergeCell ref="B2:G2"/>
  </mergeCells>
  <pageMargins left="0.7" right="0.7" top="0.75" bottom="0.75" header="0.3" footer="0.3"/>
  <pageSetup paperSize="9" scale="90" fitToHeight="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3CC00"/>
    <pageSetUpPr fitToPage="1"/>
  </sheetPr>
  <dimension ref="B1"/>
  <sheetViews>
    <sheetView showGridLines="0" workbookViewId="0">
      <selection activeCell="Q28" sqref="Q28"/>
    </sheetView>
  </sheetViews>
  <sheetFormatPr baseColWidth="10" defaultRowHeight="12.75" x14ac:dyDescent="0.2"/>
  <cols>
    <col min="1" max="1" width="2.5703125" customWidth="1"/>
  </cols>
  <sheetData>
    <row r="1" spans="2:2" ht="18" x14ac:dyDescent="0.25">
      <c r="B1" s="3" t="s">
        <v>785</v>
      </c>
    </row>
  </sheetData>
  <pageMargins left="0.70866141732283472" right="0.70866141732283472" top="0.74803149606299213" bottom="0.74803149606299213" header="0.31496062992125984" footer="0.31496062992125984"/>
  <pageSetup paperSize="9" scale="48"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00"/>
    <pageSetUpPr fitToPage="1"/>
  </sheetPr>
  <dimension ref="B1:B77"/>
  <sheetViews>
    <sheetView showGridLines="0" tabSelected="1" topLeftCell="A13" workbookViewId="0">
      <selection activeCell="C41" sqref="C41"/>
    </sheetView>
  </sheetViews>
  <sheetFormatPr baseColWidth="10" defaultRowHeight="12.75" x14ac:dyDescent="0.2"/>
  <cols>
    <col min="1" max="1" width="2.5703125" customWidth="1"/>
    <col min="2" max="2" width="101" customWidth="1"/>
  </cols>
  <sheetData>
    <row r="1" spans="2:2" ht="18" x14ac:dyDescent="0.25">
      <c r="B1" s="3" t="s">
        <v>16</v>
      </c>
    </row>
    <row r="4" spans="2:2" x14ac:dyDescent="0.2">
      <c r="B4" s="585" t="s">
        <v>696</v>
      </c>
    </row>
    <row r="5" spans="2:2" x14ac:dyDescent="0.2">
      <c r="B5" s="555" t="s">
        <v>9</v>
      </c>
    </row>
    <row r="6" spans="2:2" ht="76.5" x14ac:dyDescent="0.2">
      <c r="B6" s="555" t="s">
        <v>697</v>
      </c>
    </row>
    <row r="7" spans="2:2" x14ac:dyDescent="0.2">
      <c r="B7" s="555" t="s">
        <v>9</v>
      </c>
    </row>
    <row r="8" spans="2:2" x14ac:dyDescent="0.2">
      <c r="B8" s="585" t="s">
        <v>698</v>
      </c>
    </row>
    <row r="9" spans="2:2" x14ac:dyDescent="0.2">
      <c r="B9" s="555" t="s">
        <v>9</v>
      </c>
    </row>
    <row r="10" spans="2:2" ht="38.25" x14ac:dyDescent="0.2">
      <c r="B10" s="555" t="s">
        <v>839</v>
      </c>
    </row>
    <row r="11" spans="2:2" x14ac:dyDescent="0.2">
      <c r="B11" s="555" t="s">
        <v>9</v>
      </c>
    </row>
    <row r="12" spans="2:2" ht="38.25" x14ac:dyDescent="0.2">
      <c r="B12" s="555" t="s">
        <v>699</v>
      </c>
    </row>
    <row r="13" spans="2:2" x14ac:dyDescent="0.2">
      <c r="B13" s="555" t="s">
        <v>9</v>
      </c>
    </row>
    <row r="14" spans="2:2" ht="25.5" x14ac:dyDescent="0.2">
      <c r="B14" s="555" t="s">
        <v>700</v>
      </c>
    </row>
    <row r="15" spans="2:2" x14ac:dyDescent="0.2">
      <c r="B15" s="555" t="s">
        <v>9</v>
      </c>
    </row>
    <row r="16" spans="2:2" ht="25.5" x14ac:dyDescent="0.2">
      <c r="B16" s="555" t="s">
        <v>701</v>
      </c>
    </row>
    <row r="17" spans="2:2" x14ac:dyDescent="0.2">
      <c r="B17" s="555" t="s">
        <v>702</v>
      </c>
    </row>
    <row r="18" spans="2:2" x14ac:dyDescent="0.2">
      <c r="B18" s="586" t="s">
        <v>876</v>
      </c>
    </row>
    <row r="19" spans="2:2" s="603" customFormat="1" ht="12.75" customHeight="1" x14ac:dyDescent="0.2">
      <c r="B19" s="586" t="s">
        <v>873</v>
      </c>
    </row>
    <row r="20" spans="2:2" s="603" customFormat="1" ht="12.75" customHeight="1" x14ac:dyDescent="0.2">
      <c r="B20" s="586" t="s">
        <v>874</v>
      </c>
    </row>
    <row r="21" spans="2:2" s="603" customFormat="1" ht="12.75" customHeight="1" x14ac:dyDescent="0.2">
      <c r="B21" s="586" t="s">
        <v>875</v>
      </c>
    </row>
    <row r="22" spans="2:2" x14ac:dyDescent="0.2">
      <c r="B22" s="555" t="s">
        <v>9</v>
      </c>
    </row>
    <row r="23" spans="2:2" x14ac:dyDescent="0.2">
      <c r="B23" s="585" t="s">
        <v>703</v>
      </c>
    </row>
    <row r="24" spans="2:2" x14ac:dyDescent="0.2">
      <c r="B24" s="555" t="s">
        <v>9</v>
      </c>
    </row>
    <row r="25" spans="2:2" x14ac:dyDescent="0.2">
      <c r="B25" s="584" t="s">
        <v>704</v>
      </c>
    </row>
    <row r="26" spans="2:2" x14ac:dyDescent="0.2">
      <c r="B26" s="586" t="s">
        <v>882</v>
      </c>
    </row>
    <row r="27" spans="2:2" s="603" customFormat="1" x14ac:dyDescent="0.2">
      <c r="B27" s="586" t="s">
        <v>877</v>
      </c>
    </row>
    <row r="28" spans="2:2" s="603" customFormat="1" ht="12.75" customHeight="1" x14ac:dyDescent="0.2">
      <c r="B28" s="586" t="s">
        <v>878</v>
      </c>
    </row>
    <row r="29" spans="2:2" s="603" customFormat="1" x14ac:dyDescent="0.2">
      <c r="B29" s="586" t="s">
        <v>883</v>
      </c>
    </row>
    <row r="30" spans="2:2" s="603" customFormat="1" x14ac:dyDescent="0.2">
      <c r="B30" s="586" t="s">
        <v>879</v>
      </c>
    </row>
    <row r="31" spans="2:2" s="603" customFormat="1" x14ac:dyDescent="0.2">
      <c r="B31" s="586" t="s">
        <v>880</v>
      </c>
    </row>
    <row r="32" spans="2:2" x14ac:dyDescent="0.2">
      <c r="B32" s="586" t="s">
        <v>881</v>
      </c>
    </row>
    <row r="33" spans="2:2" s="603" customFormat="1" x14ac:dyDescent="0.2">
      <c r="B33" s="555"/>
    </row>
    <row r="34" spans="2:2" x14ac:dyDescent="0.2">
      <c r="B34" s="587" t="s">
        <v>705</v>
      </c>
    </row>
    <row r="35" spans="2:2" x14ac:dyDescent="0.2">
      <c r="B35" s="555" t="s">
        <v>706</v>
      </c>
    </row>
    <row r="36" spans="2:2" x14ac:dyDescent="0.2">
      <c r="B36" s="555" t="s">
        <v>9</v>
      </c>
    </row>
    <row r="37" spans="2:2" x14ac:dyDescent="0.2">
      <c r="B37" s="587" t="s">
        <v>707</v>
      </c>
    </row>
    <row r="38" spans="2:2" ht="25.5" x14ac:dyDescent="0.2">
      <c r="B38" s="555" t="s">
        <v>708</v>
      </c>
    </row>
    <row r="39" spans="2:2" x14ac:dyDescent="0.2">
      <c r="B39" s="555" t="s">
        <v>9</v>
      </c>
    </row>
    <row r="40" spans="2:2" x14ac:dyDescent="0.2">
      <c r="B40" s="584" t="s">
        <v>709</v>
      </c>
    </row>
    <row r="41" spans="2:2" ht="76.5" x14ac:dyDescent="0.2">
      <c r="B41" s="555" t="s">
        <v>955</v>
      </c>
    </row>
    <row r="42" spans="2:2" x14ac:dyDescent="0.2">
      <c r="B42" s="555" t="s">
        <v>9</v>
      </c>
    </row>
    <row r="43" spans="2:2" x14ac:dyDescent="0.2">
      <c r="B43" s="585" t="s">
        <v>710</v>
      </c>
    </row>
    <row r="44" spans="2:2" x14ac:dyDescent="0.2">
      <c r="B44" s="555" t="s">
        <v>9</v>
      </c>
    </row>
    <row r="45" spans="2:2" ht="25.5" x14ac:dyDescent="0.2">
      <c r="B45" s="555" t="s">
        <v>711</v>
      </c>
    </row>
    <row r="46" spans="2:2" ht="38.25" x14ac:dyDescent="0.2">
      <c r="B46" s="586" t="s">
        <v>792</v>
      </c>
    </row>
    <row r="47" spans="2:2" x14ac:dyDescent="0.2">
      <c r="B47" s="586" t="s">
        <v>799</v>
      </c>
    </row>
    <row r="48" spans="2:2" x14ac:dyDescent="0.2">
      <c r="B48" s="586" t="s">
        <v>800</v>
      </c>
    </row>
    <row r="49" spans="2:2" ht="38.25" x14ac:dyDescent="0.2">
      <c r="B49" s="586" t="s">
        <v>793</v>
      </c>
    </row>
    <row r="50" spans="2:2" x14ac:dyDescent="0.2">
      <c r="B50" s="555" t="s">
        <v>9</v>
      </c>
    </row>
    <row r="51" spans="2:2" ht="38.25" x14ac:dyDescent="0.2">
      <c r="B51" s="555" t="s">
        <v>712</v>
      </c>
    </row>
    <row r="52" spans="2:2" x14ac:dyDescent="0.2">
      <c r="B52" s="555" t="s">
        <v>9</v>
      </c>
    </row>
    <row r="53" spans="2:2" x14ac:dyDescent="0.2">
      <c r="B53" s="585" t="s">
        <v>713</v>
      </c>
    </row>
    <row r="54" spans="2:2" x14ac:dyDescent="0.2">
      <c r="B54" s="555" t="s">
        <v>9</v>
      </c>
    </row>
    <row r="55" spans="2:2" ht="51" x14ac:dyDescent="0.2">
      <c r="B55" s="555" t="s">
        <v>714</v>
      </c>
    </row>
    <row r="56" spans="2:2" x14ac:dyDescent="0.2">
      <c r="B56" s="586" t="s">
        <v>797</v>
      </c>
    </row>
    <row r="57" spans="2:2" x14ac:dyDescent="0.2">
      <c r="B57" s="586" t="s">
        <v>798</v>
      </c>
    </row>
    <row r="58" spans="2:2" x14ac:dyDescent="0.2">
      <c r="B58" s="555" t="s">
        <v>9</v>
      </c>
    </row>
    <row r="59" spans="2:2" x14ac:dyDescent="0.2">
      <c r="B59" s="555" t="s">
        <v>715</v>
      </c>
    </row>
    <row r="60" spans="2:2" x14ac:dyDescent="0.2">
      <c r="B60" s="555" t="s">
        <v>9</v>
      </c>
    </row>
    <row r="61" spans="2:2" x14ac:dyDescent="0.2">
      <c r="B61" s="585" t="s">
        <v>716</v>
      </c>
    </row>
    <row r="62" spans="2:2" x14ac:dyDescent="0.2">
      <c r="B62" s="555" t="s">
        <v>9</v>
      </c>
    </row>
    <row r="63" spans="2:2" x14ac:dyDescent="0.2">
      <c r="B63" s="586" t="s">
        <v>794</v>
      </c>
    </row>
    <row r="64" spans="2:2" x14ac:dyDescent="0.2">
      <c r="B64" s="555" t="s">
        <v>9</v>
      </c>
    </row>
    <row r="65" spans="2:2" ht="25.5" x14ac:dyDescent="0.2">
      <c r="B65" s="586" t="s">
        <v>795</v>
      </c>
    </row>
    <row r="66" spans="2:2" x14ac:dyDescent="0.2">
      <c r="B66" s="555" t="s">
        <v>9</v>
      </c>
    </row>
    <row r="67" spans="2:2" ht="38.25" x14ac:dyDescent="0.2">
      <c r="B67" s="586" t="s">
        <v>840</v>
      </c>
    </row>
    <row r="68" spans="2:2" x14ac:dyDescent="0.2">
      <c r="B68" s="555" t="s">
        <v>9</v>
      </c>
    </row>
    <row r="69" spans="2:2" ht="25.5" x14ac:dyDescent="0.2">
      <c r="B69" s="586" t="s">
        <v>796</v>
      </c>
    </row>
    <row r="70" spans="2:2" x14ac:dyDescent="0.2">
      <c r="B70" s="555" t="s">
        <v>9</v>
      </c>
    </row>
    <row r="71" spans="2:2" x14ac:dyDescent="0.2">
      <c r="B71" s="585" t="s">
        <v>717</v>
      </c>
    </row>
    <row r="72" spans="2:2" x14ac:dyDescent="0.2">
      <c r="B72" s="555" t="s">
        <v>9</v>
      </c>
    </row>
    <row r="73" spans="2:2" x14ac:dyDescent="0.2">
      <c r="B73" s="555" t="s">
        <v>718</v>
      </c>
    </row>
    <row r="74" spans="2:2" x14ac:dyDescent="0.2">
      <c r="B74" s="555" t="s">
        <v>9</v>
      </c>
    </row>
    <row r="75" spans="2:2" x14ac:dyDescent="0.2">
      <c r="B75" s="585" t="s">
        <v>719</v>
      </c>
    </row>
    <row r="76" spans="2:2" x14ac:dyDescent="0.2">
      <c r="B76" s="555" t="s">
        <v>9</v>
      </c>
    </row>
    <row r="77" spans="2:2" x14ac:dyDescent="0.2">
      <c r="B77" s="555" t="s">
        <v>720</v>
      </c>
    </row>
  </sheetData>
  <pageMargins left="0.7" right="0.7" top="0.75" bottom="0.75" header="0.3" footer="0.3"/>
  <pageSetup paperSize="9" scale="86" fitToHeight="0"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B800"/>
    <pageSetUpPr fitToPage="1"/>
  </sheetPr>
  <dimension ref="B1:M13"/>
  <sheetViews>
    <sheetView showGridLines="0" workbookViewId="0">
      <selection activeCell="C10" sqref="C10:M10"/>
    </sheetView>
  </sheetViews>
  <sheetFormatPr baseColWidth="10" defaultRowHeight="12.75" x14ac:dyDescent="0.2"/>
  <cols>
    <col min="1" max="1" width="2.5703125" customWidth="1"/>
    <col min="2" max="2" width="14" customWidth="1"/>
  </cols>
  <sheetData>
    <row r="1" spans="2:13" ht="18" x14ac:dyDescent="0.25">
      <c r="B1" s="3" t="s">
        <v>17</v>
      </c>
    </row>
    <row r="2" spans="2:13" ht="14.25" x14ac:dyDescent="0.2">
      <c r="B2" s="588" t="s">
        <v>801</v>
      </c>
    </row>
    <row r="4" spans="2:13" ht="14.25" x14ac:dyDescent="0.2">
      <c r="B4" s="660" t="s">
        <v>802</v>
      </c>
      <c r="C4" s="661"/>
      <c r="D4" s="661"/>
      <c r="E4" s="661"/>
      <c r="F4" s="661"/>
      <c r="G4" s="661"/>
      <c r="H4" s="661"/>
      <c r="I4" s="661"/>
      <c r="J4" s="661"/>
      <c r="K4" s="661"/>
      <c r="L4" s="661"/>
      <c r="M4" s="662"/>
    </row>
    <row r="5" spans="2:13" ht="45" customHeight="1" x14ac:dyDescent="0.2">
      <c r="B5" s="589" t="s">
        <v>395</v>
      </c>
      <c r="C5" s="658" t="s">
        <v>803</v>
      </c>
      <c r="D5" s="658"/>
      <c r="E5" s="658"/>
      <c r="F5" s="658"/>
      <c r="G5" s="658"/>
      <c r="H5" s="658"/>
      <c r="I5" s="658"/>
      <c r="J5" s="658"/>
      <c r="K5" s="658"/>
      <c r="L5" s="658"/>
      <c r="M5" s="658"/>
    </row>
    <row r="6" spans="2:13" ht="45" customHeight="1" x14ac:dyDescent="0.2">
      <c r="B6" s="590" t="s">
        <v>804</v>
      </c>
      <c r="C6" s="658" t="s">
        <v>805</v>
      </c>
      <c r="D6" s="659"/>
      <c r="E6" s="659"/>
      <c r="F6" s="659"/>
      <c r="G6" s="659"/>
      <c r="H6" s="659"/>
      <c r="I6" s="659"/>
      <c r="J6" s="659"/>
      <c r="K6" s="659"/>
      <c r="L6" s="659"/>
      <c r="M6" s="659"/>
    </row>
    <row r="7" spans="2:13" ht="45" customHeight="1" x14ac:dyDescent="0.2">
      <c r="B7" s="589" t="s">
        <v>415</v>
      </c>
      <c r="C7" s="658" t="s">
        <v>508</v>
      </c>
      <c r="D7" s="659"/>
      <c r="E7" s="659"/>
      <c r="F7" s="659"/>
      <c r="G7" s="659"/>
      <c r="H7" s="659"/>
      <c r="I7" s="659"/>
      <c r="J7" s="659"/>
      <c r="K7" s="659"/>
      <c r="L7" s="659"/>
      <c r="M7" s="659"/>
    </row>
    <row r="8" spans="2:13" ht="45" customHeight="1" x14ac:dyDescent="0.2">
      <c r="B8" s="590" t="s">
        <v>401</v>
      </c>
      <c r="C8" s="659" t="s">
        <v>806</v>
      </c>
      <c r="D8" s="659"/>
      <c r="E8" s="659"/>
      <c r="F8" s="659"/>
      <c r="G8" s="659"/>
      <c r="H8" s="659"/>
      <c r="I8" s="659"/>
      <c r="J8" s="659"/>
      <c r="K8" s="659"/>
      <c r="L8" s="659"/>
      <c r="M8" s="659"/>
    </row>
    <row r="9" spans="2:13" ht="45" customHeight="1" x14ac:dyDescent="0.2">
      <c r="B9" s="590" t="s">
        <v>807</v>
      </c>
      <c r="C9" s="663" t="s">
        <v>808</v>
      </c>
      <c r="D9" s="664"/>
      <c r="E9" s="664"/>
      <c r="F9" s="664"/>
      <c r="G9" s="664"/>
      <c r="H9" s="664"/>
      <c r="I9" s="664"/>
      <c r="J9" s="664"/>
      <c r="K9" s="664"/>
      <c r="L9" s="664"/>
      <c r="M9" s="665"/>
    </row>
    <row r="10" spans="2:13" ht="45" customHeight="1" x14ac:dyDescent="0.2">
      <c r="B10" s="589" t="s">
        <v>417</v>
      </c>
      <c r="C10" s="658" t="s">
        <v>809</v>
      </c>
      <c r="D10" s="659"/>
      <c r="E10" s="659"/>
      <c r="F10" s="659"/>
      <c r="G10" s="659"/>
      <c r="H10" s="659"/>
      <c r="I10" s="659"/>
      <c r="J10" s="659"/>
      <c r="K10" s="659"/>
      <c r="L10" s="659"/>
      <c r="M10" s="659"/>
    </row>
    <row r="11" spans="2:13" ht="45" customHeight="1" x14ac:dyDescent="0.2">
      <c r="B11" s="590" t="s">
        <v>418</v>
      </c>
      <c r="C11" s="659" t="s">
        <v>810</v>
      </c>
      <c r="D11" s="659"/>
      <c r="E11" s="659"/>
      <c r="F11" s="659"/>
      <c r="G11" s="659"/>
      <c r="H11" s="659"/>
      <c r="I11" s="659"/>
      <c r="J11" s="659"/>
      <c r="K11" s="659"/>
      <c r="L11" s="659"/>
      <c r="M11" s="659"/>
    </row>
    <row r="12" spans="2:13" x14ac:dyDescent="0.2">
      <c r="B12" s="557"/>
      <c r="C12" s="591"/>
      <c r="D12" s="591"/>
      <c r="E12" s="591"/>
      <c r="F12" s="591"/>
      <c r="G12" s="591"/>
      <c r="H12" s="591"/>
      <c r="I12" s="591"/>
      <c r="J12" s="591"/>
      <c r="K12" s="591"/>
      <c r="L12" s="591"/>
      <c r="M12" s="591"/>
    </row>
    <row r="13" spans="2:13" x14ac:dyDescent="0.2">
      <c r="B13" s="592" t="s">
        <v>811</v>
      </c>
      <c r="C13" s="557"/>
      <c r="D13" s="557"/>
      <c r="E13" s="557"/>
      <c r="F13" s="557"/>
      <c r="G13" s="557"/>
      <c r="H13" s="557"/>
      <c r="I13" s="557"/>
      <c r="J13" s="557"/>
      <c r="K13" s="557"/>
      <c r="L13" s="557"/>
      <c r="M13" s="557"/>
    </row>
  </sheetData>
  <mergeCells count="8">
    <mergeCell ref="C10:M10"/>
    <mergeCell ref="C11:M11"/>
    <mergeCell ref="B4:M4"/>
    <mergeCell ref="C5:M5"/>
    <mergeCell ref="C6:M6"/>
    <mergeCell ref="C7:M7"/>
    <mergeCell ref="C8:M8"/>
    <mergeCell ref="C9:M9"/>
  </mergeCells>
  <pageMargins left="0.7" right="0.7" top="0.75" bottom="0.75" header="0.3" footer="0.3"/>
  <pageSetup paperSize="9" scale="62" fitToHeight="0"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B800"/>
    <pageSetUpPr fitToPage="1"/>
  </sheetPr>
  <dimension ref="B1:M18"/>
  <sheetViews>
    <sheetView showGridLines="0" workbookViewId="0">
      <selection activeCell="B36" sqref="B36"/>
    </sheetView>
  </sheetViews>
  <sheetFormatPr baseColWidth="10" defaultRowHeight="12.75" x14ac:dyDescent="0.2"/>
  <cols>
    <col min="1" max="1" width="2.5703125" customWidth="1"/>
    <col min="2" max="2" width="22.140625" customWidth="1"/>
  </cols>
  <sheetData>
    <row r="1" spans="2:13" ht="18" x14ac:dyDescent="0.25">
      <c r="B1" s="3" t="s">
        <v>18</v>
      </c>
    </row>
    <row r="2" spans="2:13" ht="14.25" x14ac:dyDescent="0.2">
      <c r="B2" s="588" t="s">
        <v>812</v>
      </c>
    </row>
    <row r="4" spans="2:13" ht="14.25" x14ac:dyDescent="0.2">
      <c r="B4" s="660" t="s">
        <v>813</v>
      </c>
      <c r="C4" s="661"/>
      <c r="D4" s="661"/>
      <c r="E4" s="661"/>
      <c r="F4" s="661"/>
      <c r="G4" s="661"/>
      <c r="H4" s="661"/>
      <c r="I4" s="661"/>
      <c r="J4" s="661"/>
      <c r="K4" s="661"/>
      <c r="L4" s="661"/>
      <c r="M4" s="662"/>
    </row>
    <row r="5" spans="2:13" ht="45" customHeight="1" x14ac:dyDescent="0.2">
      <c r="B5" s="589" t="s">
        <v>427</v>
      </c>
      <c r="C5" s="658" t="s">
        <v>884</v>
      </c>
      <c r="D5" s="658"/>
      <c r="E5" s="658"/>
      <c r="F5" s="658"/>
      <c r="G5" s="658"/>
      <c r="H5" s="658"/>
      <c r="I5" s="658"/>
      <c r="J5" s="658"/>
      <c r="K5" s="658"/>
      <c r="L5" s="658"/>
      <c r="M5" s="658"/>
    </row>
    <row r="6" spans="2:13" ht="45" customHeight="1" x14ac:dyDescent="0.2">
      <c r="B6" s="590" t="s">
        <v>428</v>
      </c>
      <c r="C6" s="659" t="s">
        <v>814</v>
      </c>
      <c r="D6" s="659"/>
      <c r="E6" s="659"/>
      <c r="F6" s="659"/>
      <c r="G6" s="659"/>
      <c r="H6" s="659"/>
      <c r="I6" s="659"/>
      <c r="J6" s="659"/>
      <c r="K6" s="659"/>
      <c r="L6" s="659"/>
      <c r="M6" s="659"/>
    </row>
    <row r="7" spans="2:13" ht="45" customHeight="1" x14ac:dyDescent="0.2">
      <c r="B7" s="589" t="s">
        <v>815</v>
      </c>
      <c r="C7" s="658" t="s">
        <v>885</v>
      </c>
      <c r="D7" s="659"/>
      <c r="E7" s="659"/>
      <c r="F7" s="659"/>
      <c r="G7" s="659"/>
      <c r="H7" s="659"/>
      <c r="I7" s="659"/>
      <c r="J7" s="659"/>
      <c r="K7" s="659"/>
      <c r="L7" s="659"/>
      <c r="M7" s="659"/>
    </row>
    <row r="8" spans="2:13" ht="45" customHeight="1" x14ac:dyDescent="0.2">
      <c r="B8" s="590" t="s">
        <v>430</v>
      </c>
      <c r="C8" s="659" t="s">
        <v>816</v>
      </c>
      <c r="D8" s="659"/>
      <c r="E8" s="659"/>
      <c r="F8" s="659"/>
      <c r="G8" s="659"/>
      <c r="H8" s="659"/>
      <c r="I8" s="659"/>
      <c r="J8" s="659"/>
      <c r="K8" s="659"/>
      <c r="L8" s="659"/>
      <c r="M8" s="659"/>
    </row>
    <row r="9" spans="2:13" ht="45" customHeight="1" x14ac:dyDescent="0.2">
      <c r="B9" s="590" t="s">
        <v>431</v>
      </c>
      <c r="C9" s="663" t="s">
        <v>817</v>
      </c>
      <c r="D9" s="664"/>
      <c r="E9" s="664"/>
      <c r="F9" s="664"/>
      <c r="G9" s="664"/>
      <c r="H9" s="664"/>
      <c r="I9" s="664"/>
      <c r="J9" s="664"/>
      <c r="K9" s="664"/>
      <c r="L9" s="664"/>
      <c r="M9" s="665"/>
    </row>
    <row r="10" spans="2:13" ht="45" customHeight="1" x14ac:dyDescent="0.2">
      <c r="B10" s="589" t="s">
        <v>818</v>
      </c>
      <c r="C10" s="658" t="s">
        <v>819</v>
      </c>
      <c r="D10" s="659"/>
      <c r="E10" s="659"/>
      <c r="F10" s="659"/>
      <c r="G10" s="659"/>
      <c r="H10" s="659"/>
      <c r="I10" s="659"/>
      <c r="J10" s="659"/>
      <c r="K10" s="659"/>
      <c r="L10" s="659"/>
      <c r="M10" s="659"/>
    </row>
    <row r="11" spans="2:13" ht="45" customHeight="1" x14ac:dyDescent="0.2">
      <c r="B11" s="590" t="s">
        <v>433</v>
      </c>
      <c r="C11" s="659" t="s">
        <v>820</v>
      </c>
      <c r="D11" s="659"/>
      <c r="E11" s="659"/>
      <c r="F11" s="659"/>
      <c r="G11" s="659"/>
      <c r="H11" s="659"/>
      <c r="I11" s="659"/>
      <c r="J11" s="659"/>
      <c r="K11" s="659"/>
      <c r="L11" s="659"/>
      <c r="M11" s="659"/>
    </row>
    <row r="12" spans="2:13" ht="45" customHeight="1" x14ac:dyDescent="0.2">
      <c r="B12" s="590" t="s">
        <v>434</v>
      </c>
      <c r="C12" s="658" t="s">
        <v>821</v>
      </c>
      <c r="D12" s="659"/>
      <c r="E12" s="659"/>
      <c r="F12" s="659"/>
      <c r="G12" s="659"/>
      <c r="H12" s="659"/>
      <c r="I12" s="659"/>
      <c r="J12" s="659"/>
      <c r="K12" s="659"/>
      <c r="L12" s="659"/>
      <c r="M12" s="659"/>
    </row>
    <row r="13" spans="2:13" ht="45" customHeight="1" x14ac:dyDescent="0.2">
      <c r="B13" s="590" t="s">
        <v>435</v>
      </c>
      <c r="C13" s="659" t="s">
        <v>822</v>
      </c>
      <c r="D13" s="659"/>
      <c r="E13" s="659"/>
      <c r="F13" s="659"/>
      <c r="G13" s="659"/>
      <c r="H13" s="659"/>
      <c r="I13" s="659"/>
      <c r="J13" s="659"/>
      <c r="K13" s="659"/>
      <c r="L13" s="659"/>
      <c r="M13" s="659"/>
    </row>
    <row r="14" spans="2:13" ht="45" customHeight="1" x14ac:dyDescent="0.2">
      <c r="B14" s="590" t="s">
        <v>436</v>
      </c>
      <c r="C14" s="659" t="s">
        <v>823</v>
      </c>
      <c r="D14" s="659"/>
      <c r="E14" s="659"/>
      <c r="F14" s="659"/>
      <c r="G14" s="659"/>
      <c r="H14" s="659"/>
      <c r="I14" s="659"/>
      <c r="J14" s="659"/>
      <c r="K14" s="659"/>
      <c r="L14" s="659"/>
      <c r="M14" s="659"/>
    </row>
    <row r="15" spans="2:13" ht="45" customHeight="1" x14ac:dyDescent="0.2">
      <c r="B15" s="590" t="s">
        <v>437</v>
      </c>
      <c r="C15" s="658" t="s">
        <v>824</v>
      </c>
      <c r="D15" s="659"/>
      <c r="E15" s="659"/>
      <c r="F15" s="659"/>
      <c r="G15" s="659"/>
      <c r="H15" s="659"/>
      <c r="I15" s="659"/>
      <c r="J15" s="659"/>
      <c r="K15" s="659"/>
      <c r="L15" s="659"/>
      <c r="M15" s="659"/>
    </row>
    <row r="16" spans="2:13" ht="45" customHeight="1" x14ac:dyDescent="0.2">
      <c r="B16" s="590" t="s">
        <v>438</v>
      </c>
      <c r="C16" s="658" t="s">
        <v>825</v>
      </c>
      <c r="D16" s="659"/>
      <c r="E16" s="659"/>
      <c r="F16" s="659"/>
      <c r="G16" s="659"/>
      <c r="H16" s="659"/>
      <c r="I16" s="659"/>
      <c r="J16" s="659"/>
      <c r="K16" s="659"/>
      <c r="L16" s="659"/>
      <c r="M16" s="659"/>
    </row>
    <row r="17" spans="2:13" x14ac:dyDescent="0.2">
      <c r="B17" s="557"/>
      <c r="C17" s="591"/>
      <c r="D17" s="591"/>
      <c r="E17" s="591"/>
      <c r="F17" s="591"/>
      <c r="G17" s="591"/>
      <c r="H17" s="591"/>
      <c r="I17" s="591"/>
      <c r="J17" s="591"/>
      <c r="K17" s="591"/>
      <c r="L17" s="591"/>
      <c r="M17" s="591"/>
    </row>
    <row r="18" spans="2:13" x14ac:dyDescent="0.2">
      <c r="B18" s="592" t="s">
        <v>826</v>
      </c>
      <c r="C18" s="557"/>
      <c r="D18" s="557"/>
      <c r="E18" s="557"/>
      <c r="F18" s="557"/>
      <c r="G18" s="557"/>
      <c r="H18" s="557"/>
      <c r="I18" s="557"/>
      <c r="J18" s="557"/>
      <c r="K18" s="557"/>
      <c r="L18" s="557"/>
      <c r="M18" s="557"/>
    </row>
  </sheetData>
  <mergeCells count="13">
    <mergeCell ref="C16:M16"/>
    <mergeCell ref="C10:M10"/>
    <mergeCell ref="C11:M11"/>
    <mergeCell ref="C12:M12"/>
    <mergeCell ref="C13:M13"/>
    <mergeCell ref="C14:M14"/>
    <mergeCell ref="C15:M15"/>
    <mergeCell ref="C9:M9"/>
    <mergeCell ref="B4:M4"/>
    <mergeCell ref="C5:M5"/>
    <mergeCell ref="C6:M6"/>
    <mergeCell ref="C7:M7"/>
    <mergeCell ref="C8:M8"/>
  </mergeCells>
  <pageMargins left="0.7" right="0.7" top="0.75" bottom="0.75" header="0.3" footer="0.3"/>
  <pageSetup paperSize="9" scale="5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B1:L23"/>
  <sheetViews>
    <sheetView showGridLines="0" workbookViewId="0">
      <selection activeCell="H50" sqref="H50"/>
    </sheetView>
  </sheetViews>
  <sheetFormatPr baseColWidth="10" defaultRowHeight="12.75" x14ac:dyDescent="0.2"/>
  <cols>
    <col min="1" max="1" width="2.5703125" customWidth="1"/>
    <col min="2" max="2" width="23.7109375" customWidth="1"/>
    <col min="3" max="3" width="9.7109375" customWidth="1"/>
    <col min="4" max="4" width="13.140625" customWidth="1"/>
    <col min="5" max="5" width="13.7109375" customWidth="1"/>
    <col min="6" max="6" width="13.140625" customWidth="1"/>
    <col min="7" max="7" width="13.7109375" customWidth="1"/>
    <col min="8" max="8" width="13.140625" customWidth="1"/>
    <col min="9" max="9" width="13.7109375" customWidth="1"/>
    <col min="10" max="10" width="13.140625" customWidth="1"/>
    <col min="11" max="11" width="13.7109375" customWidth="1"/>
    <col min="12" max="12" width="13.140625" customWidth="1"/>
  </cols>
  <sheetData>
    <row r="1" spans="2:12" ht="18" x14ac:dyDescent="0.25">
      <c r="B1" s="3" t="s">
        <v>6</v>
      </c>
    </row>
    <row r="4" spans="2:12" x14ac:dyDescent="0.2">
      <c r="B4" s="625" t="s">
        <v>28</v>
      </c>
      <c r="C4" s="626" t="s">
        <v>20</v>
      </c>
      <c r="D4" s="626" t="s">
        <v>20</v>
      </c>
      <c r="E4" s="626" t="s">
        <v>29</v>
      </c>
      <c r="F4" s="626" t="s">
        <v>29</v>
      </c>
      <c r="G4" s="626" t="s">
        <v>30</v>
      </c>
      <c r="H4" s="626" t="s">
        <v>30</v>
      </c>
      <c r="I4" s="626" t="s">
        <v>31</v>
      </c>
      <c r="J4" s="626" t="s">
        <v>31</v>
      </c>
      <c r="K4" s="626" t="s">
        <v>32</v>
      </c>
      <c r="L4" s="626" t="s">
        <v>32</v>
      </c>
    </row>
    <row r="5" spans="2:12" x14ac:dyDescent="0.2">
      <c r="B5" s="625" t="s">
        <v>28</v>
      </c>
      <c r="C5" s="15" t="s">
        <v>33</v>
      </c>
      <c r="D5" s="15" t="s">
        <v>34</v>
      </c>
      <c r="E5" s="15" t="s">
        <v>35</v>
      </c>
      <c r="F5" s="15" t="s">
        <v>34</v>
      </c>
      <c r="G5" s="15" t="s">
        <v>35</v>
      </c>
      <c r="H5" s="15" t="s">
        <v>34</v>
      </c>
      <c r="I5" s="15" t="s">
        <v>35</v>
      </c>
      <c r="J5" s="15" t="s">
        <v>34</v>
      </c>
      <c r="K5" s="15" t="s">
        <v>35</v>
      </c>
      <c r="L5" s="15" t="s">
        <v>34</v>
      </c>
    </row>
    <row r="6" spans="2:12" x14ac:dyDescent="0.2">
      <c r="B6" s="16" t="s">
        <v>36</v>
      </c>
      <c r="C6" s="42">
        <v>14140</v>
      </c>
      <c r="D6" s="43" t="s">
        <v>37</v>
      </c>
      <c r="E6" s="44">
        <v>3156824.395</v>
      </c>
      <c r="F6" s="45" t="s">
        <v>38</v>
      </c>
      <c r="G6" s="46">
        <v>36527362.012999997</v>
      </c>
      <c r="H6" s="47" t="s">
        <v>39</v>
      </c>
      <c r="I6" s="48">
        <v>246211.046</v>
      </c>
      <c r="J6" s="49" t="s">
        <v>40</v>
      </c>
      <c r="K6" s="50">
        <v>12428.210999999999</v>
      </c>
      <c r="L6" s="51" t="s">
        <v>41</v>
      </c>
    </row>
    <row r="7" spans="2:12" x14ac:dyDescent="0.2">
      <c r="B7" s="16" t="s">
        <v>42</v>
      </c>
      <c r="C7" s="42">
        <v>13538</v>
      </c>
      <c r="D7" s="43" t="s">
        <v>43</v>
      </c>
      <c r="E7" s="44">
        <v>483384.18599999999</v>
      </c>
      <c r="F7" s="45" t="s">
        <v>44</v>
      </c>
      <c r="G7" s="46">
        <v>4772482.0010000002</v>
      </c>
      <c r="H7" s="47" t="s">
        <v>45</v>
      </c>
      <c r="I7" s="48">
        <v>33247.67</v>
      </c>
      <c r="J7" s="49" t="s">
        <v>46</v>
      </c>
      <c r="K7" s="50">
        <v>6101.8329999999996</v>
      </c>
      <c r="L7" s="51" t="s">
        <v>47</v>
      </c>
    </row>
    <row r="8" spans="2:12" x14ac:dyDescent="0.2">
      <c r="B8" s="16" t="s">
        <v>48</v>
      </c>
      <c r="C8" s="42">
        <v>503</v>
      </c>
      <c r="D8" s="43" t="s">
        <v>49</v>
      </c>
      <c r="E8" s="44">
        <v>100708.56299999999</v>
      </c>
      <c r="F8" s="45" t="s">
        <v>50</v>
      </c>
      <c r="G8" s="46">
        <v>2484864.6189999999</v>
      </c>
      <c r="H8" s="47" t="s">
        <v>51</v>
      </c>
      <c r="I8" s="48">
        <v>7961.9359999999997</v>
      </c>
      <c r="J8" s="605">
        <f>E8/E10*100</f>
        <v>2.6599580881504452</v>
      </c>
      <c r="K8" s="50">
        <v>108.77200000000001</v>
      </c>
      <c r="L8" s="51" t="s">
        <v>53</v>
      </c>
    </row>
    <row r="9" spans="2:12" x14ac:dyDescent="0.2">
      <c r="B9" s="16" t="s">
        <v>13</v>
      </c>
      <c r="C9" s="42">
        <v>4753</v>
      </c>
      <c r="D9" s="43" t="s">
        <v>54</v>
      </c>
      <c r="E9" s="44">
        <v>45178.714</v>
      </c>
      <c r="F9" s="45" t="s">
        <v>55</v>
      </c>
      <c r="G9" s="46">
        <v>1831491.611</v>
      </c>
      <c r="H9" s="47" t="s">
        <v>56</v>
      </c>
      <c r="I9" s="48">
        <v>2349.5340000000001</v>
      </c>
      <c r="J9" s="49" t="s">
        <v>57</v>
      </c>
      <c r="K9" s="50">
        <v>1279.1099999999999</v>
      </c>
      <c r="L9" s="51" t="s">
        <v>58</v>
      </c>
    </row>
    <row r="10" spans="2:12" x14ac:dyDescent="0.2">
      <c r="B10" s="52" t="s">
        <v>27</v>
      </c>
      <c r="C10" s="53">
        <v>32934</v>
      </c>
      <c r="D10" s="54" t="s">
        <v>59</v>
      </c>
      <c r="E10" s="55">
        <v>3786095.858</v>
      </c>
      <c r="F10" s="56" t="s">
        <v>59</v>
      </c>
      <c r="G10" s="57">
        <v>45616200.244000003</v>
      </c>
      <c r="H10" s="58" t="s">
        <v>59</v>
      </c>
      <c r="I10" s="59">
        <v>289770.18599999999</v>
      </c>
      <c r="J10" s="60" t="s">
        <v>59</v>
      </c>
      <c r="K10" s="61">
        <v>19917.925999999999</v>
      </c>
      <c r="L10" s="62" t="s">
        <v>59</v>
      </c>
    </row>
    <row r="12" spans="2:12" x14ac:dyDescent="0.2">
      <c r="J12" s="596"/>
    </row>
    <row r="14" spans="2:12" x14ac:dyDescent="0.2">
      <c r="J14" s="604"/>
    </row>
    <row r="23" spans="11:11" x14ac:dyDescent="0.2">
      <c r="K23" s="614"/>
    </row>
  </sheetData>
  <mergeCells count="6">
    <mergeCell ref="K4:L4"/>
    <mergeCell ref="B4:B5"/>
    <mergeCell ref="C4:D4"/>
    <mergeCell ref="E4:F4"/>
    <mergeCell ref="G4:H4"/>
    <mergeCell ref="I4:J4"/>
  </mergeCells>
  <pageMargins left="0.7" right="0.7" top="0.75" bottom="0.75" header="0.3" footer="0.3"/>
  <pageSetup paperSize="9" scale="8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B1:N32"/>
  <sheetViews>
    <sheetView showGridLines="0" workbookViewId="0">
      <selection activeCell="B30" sqref="B30"/>
    </sheetView>
  </sheetViews>
  <sheetFormatPr baseColWidth="10" defaultRowHeight="12.75" x14ac:dyDescent="0.2"/>
  <cols>
    <col min="1" max="1" width="2.5703125" customWidth="1"/>
    <col min="2" max="2" width="6.28515625" customWidth="1"/>
    <col min="3" max="3" width="8.5703125" customWidth="1"/>
    <col min="4" max="4" width="12.140625" customWidth="1"/>
    <col min="5" max="5" width="14.7109375" customWidth="1"/>
    <col min="6" max="7" width="13.7109375" customWidth="1"/>
    <col min="8" max="8" width="13.140625" customWidth="1"/>
    <col min="9" max="10" width="13.7109375" customWidth="1"/>
    <col min="11" max="11" width="13.140625" customWidth="1"/>
    <col min="12" max="12" width="13.7109375" customWidth="1"/>
    <col min="13" max="14" width="14.7109375" customWidth="1"/>
  </cols>
  <sheetData>
    <row r="1" spans="2:14" ht="18" x14ac:dyDescent="0.25">
      <c r="B1" s="3" t="s">
        <v>841</v>
      </c>
    </row>
    <row r="2" spans="2:14" x14ac:dyDescent="0.2">
      <c r="B2" t="s">
        <v>11</v>
      </c>
    </row>
    <row r="5" spans="2:14" ht="12.75" customHeight="1" x14ac:dyDescent="0.2">
      <c r="B5" s="626" t="s">
        <v>19</v>
      </c>
      <c r="C5" s="626" t="s">
        <v>20</v>
      </c>
      <c r="D5" s="626" t="s">
        <v>20</v>
      </c>
      <c r="E5" s="626" t="s">
        <v>20</v>
      </c>
      <c r="F5" s="626" t="s">
        <v>29</v>
      </c>
      <c r="G5" s="626" t="s">
        <v>29</v>
      </c>
      <c r="H5" s="626" t="s">
        <v>29</v>
      </c>
      <c r="I5" s="626" t="s">
        <v>31</v>
      </c>
      <c r="J5" s="626" t="s">
        <v>31</v>
      </c>
      <c r="K5" s="626" t="s">
        <v>31</v>
      </c>
      <c r="L5" s="636" t="s">
        <v>60</v>
      </c>
      <c r="M5" s="636" t="s">
        <v>61</v>
      </c>
      <c r="N5" s="636" t="s">
        <v>62</v>
      </c>
    </row>
    <row r="6" spans="2:14" ht="27.95" customHeight="1" x14ac:dyDescent="0.2">
      <c r="B6" s="626" t="s">
        <v>19</v>
      </c>
      <c r="C6" s="632" t="s">
        <v>63</v>
      </c>
      <c r="D6" s="634" t="s">
        <v>64</v>
      </c>
      <c r="E6" s="635"/>
      <c r="F6" s="632" t="s">
        <v>65</v>
      </c>
      <c r="G6" s="626" t="s">
        <v>64</v>
      </c>
      <c r="H6" s="626" t="s">
        <v>64</v>
      </c>
      <c r="I6" s="632" t="s">
        <v>66</v>
      </c>
      <c r="J6" s="626" t="s">
        <v>64</v>
      </c>
      <c r="K6" s="626" t="s">
        <v>64</v>
      </c>
      <c r="L6" s="637"/>
      <c r="M6" s="637"/>
      <c r="N6" s="637"/>
    </row>
    <row r="7" spans="2:14" ht="15" customHeight="1" x14ac:dyDescent="0.2">
      <c r="B7" s="626" t="s">
        <v>19</v>
      </c>
      <c r="C7" s="633"/>
      <c r="D7" s="15" t="s">
        <v>63</v>
      </c>
      <c r="E7" s="15" t="s">
        <v>34</v>
      </c>
      <c r="F7" s="633"/>
      <c r="G7" s="15" t="s">
        <v>35</v>
      </c>
      <c r="H7" s="15" t="s">
        <v>34</v>
      </c>
      <c r="I7" s="633"/>
      <c r="J7" s="15" t="s">
        <v>35</v>
      </c>
      <c r="K7" s="15" t="s">
        <v>34</v>
      </c>
      <c r="L7" s="638"/>
      <c r="M7" s="638"/>
      <c r="N7" s="638"/>
    </row>
    <row r="8" spans="2:14" x14ac:dyDescent="0.2">
      <c r="B8" s="558">
        <v>2001</v>
      </c>
      <c r="C8" s="63">
        <v>14243</v>
      </c>
      <c r="D8" s="64">
        <v>12569</v>
      </c>
      <c r="E8" s="65" t="s">
        <v>67</v>
      </c>
      <c r="F8" s="66">
        <v>2330512.1009999998</v>
      </c>
      <c r="G8" s="67">
        <v>905329.34499999997</v>
      </c>
      <c r="H8" s="68" t="s">
        <v>68</v>
      </c>
      <c r="I8" s="69">
        <v>220143.15700000001</v>
      </c>
      <c r="J8" s="70">
        <v>63373.053</v>
      </c>
      <c r="K8" s="71" t="s">
        <v>69</v>
      </c>
      <c r="L8" s="72">
        <v>33278842.359999999</v>
      </c>
      <c r="M8" s="73">
        <v>56390.349000000002</v>
      </c>
      <c r="N8" s="74">
        <v>276533.50599999999</v>
      </c>
    </row>
    <row r="9" spans="2:14" x14ac:dyDescent="0.2">
      <c r="B9" s="558">
        <v>2002</v>
      </c>
      <c r="C9" s="63">
        <v>14784</v>
      </c>
      <c r="D9" s="64">
        <v>13365</v>
      </c>
      <c r="E9" s="65" t="s">
        <v>70</v>
      </c>
      <c r="F9" s="66">
        <v>1574218.835</v>
      </c>
      <c r="G9" s="67">
        <v>659935.55200000003</v>
      </c>
      <c r="H9" s="68" t="s">
        <v>71</v>
      </c>
      <c r="I9" s="69">
        <v>146766.65299999999</v>
      </c>
      <c r="J9" s="70">
        <v>46195.491000000002</v>
      </c>
      <c r="K9" s="71" t="s">
        <v>72</v>
      </c>
      <c r="L9" s="72">
        <v>34328762.479999997</v>
      </c>
      <c r="M9" s="73">
        <v>57854.800999999999</v>
      </c>
      <c r="N9" s="74">
        <v>204621.454</v>
      </c>
    </row>
    <row r="10" spans="2:14" x14ac:dyDescent="0.2">
      <c r="B10" s="558">
        <v>2003</v>
      </c>
      <c r="C10" s="63">
        <v>15235</v>
      </c>
      <c r="D10" s="64">
        <v>13745</v>
      </c>
      <c r="E10" s="65" t="s">
        <v>73</v>
      </c>
      <c r="F10" s="66">
        <v>1761904.86</v>
      </c>
      <c r="G10" s="67">
        <v>679052.804</v>
      </c>
      <c r="H10" s="68" t="s">
        <v>74</v>
      </c>
      <c r="I10" s="69">
        <v>166647.42300000001</v>
      </c>
      <c r="J10" s="70">
        <v>47533.697</v>
      </c>
      <c r="K10" s="71" t="s">
        <v>75</v>
      </c>
      <c r="L10" s="72">
        <v>32341877.050000001</v>
      </c>
      <c r="M10" s="73">
        <v>60067.43</v>
      </c>
      <c r="N10" s="74">
        <v>226714.85399999999</v>
      </c>
    </row>
    <row r="11" spans="2:14" x14ac:dyDescent="0.2">
      <c r="B11" s="558">
        <v>2004</v>
      </c>
      <c r="C11" s="63">
        <v>15733</v>
      </c>
      <c r="D11" s="64">
        <v>14161</v>
      </c>
      <c r="E11" s="65" t="s">
        <v>76</v>
      </c>
      <c r="F11" s="66">
        <v>1969793.9029999999</v>
      </c>
      <c r="G11" s="67">
        <v>709616.89099999995</v>
      </c>
      <c r="H11" s="68" t="s">
        <v>77</v>
      </c>
      <c r="I11" s="69">
        <v>188292.65400000001</v>
      </c>
      <c r="J11" s="70">
        <v>49673.182000000001</v>
      </c>
      <c r="K11" s="71" t="s">
        <v>78</v>
      </c>
      <c r="L11" s="72">
        <v>35392247.359999999</v>
      </c>
      <c r="M11" s="73">
        <v>62012.576999999997</v>
      </c>
      <c r="N11" s="74">
        <v>250305.231</v>
      </c>
    </row>
    <row r="12" spans="2:14" x14ac:dyDescent="0.2">
      <c r="B12" s="558">
        <v>2005</v>
      </c>
      <c r="C12" s="63">
        <v>16154</v>
      </c>
      <c r="D12" s="64">
        <v>14410</v>
      </c>
      <c r="E12" s="65" t="s">
        <v>79</v>
      </c>
      <c r="F12" s="66">
        <v>2470189.2719999999</v>
      </c>
      <c r="G12" s="67">
        <v>783414.54099999997</v>
      </c>
      <c r="H12" s="68" t="s">
        <v>80</v>
      </c>
      <c r="I12" s="69">
        <v>240384.23800000001</v>
      </c>
      <c r="J12" s="70">
        <v>54839.017</v>
      </c>
      <c r="K12" s="71" t="s">
        <v>81</v>
      </c>
      <c r="L12" s="72">
        <v>34405896.259999998</v>
      </c>
      <c r="M12" s="73">
        <v>61678.824000000001</v>
      </c>
      <c r="N12" s="74">
        <v>302063.06199999998</v>
      </c>
    </row>
    <row r="13" spans="2:14" x14ac:dyDescent="0.2">
      <c r="B13" s="558">
        <v>2006</v>
      </c>
      <c r="C13" s="63">
        <v>16779</v>
      </c>
      <c r="D13" s="64">
        <v>14818</v>
      </c>
      <c r="E13" s="65" t="s">
        <v>67</v>
      </c>
      <c r="F13" s="66">
        <v>2856711.5090000001</v>
      </c>
      <c r="G13" s="67">
        <v>834052.91200000001</v>
      </c>
      <c r="H13" s="68" t="s">
        <v>82</v>
      </c>
      <c r="I13" s="69">
        <v>280876.152</v>
      </c>
      <c r="J13" s="70">
        <v>58383.705999999998</v>
      </c>
      <c r="K13" s="71" t="s">
        <v>83</v>
      </c>
      <c r="L13" s="72">
        <v>35487900.369999997</v>
      </c>
      <c r="M13" s="73">
        <v>65787.644</v>
      </c>
      <c r="N13" s="74">
        <v>346663.79599999997</v>
      </c>
    </row>
    <row r="14" spans="2:14" x14ac:dyDescent="0.2">
      <c r="B14" s="558">
        <v>2007</v>
      </c>
      <c r="C14" s="63">
        <v>17450</v>
      </c>
      <c r="D14" s="64">
        <v>15144</v>
      </c>
      <c r="E14" s="65" t="s">
        <v>84</v>
      </c>
      <c r="F14" s="66">
        <v>3466913.6320000002</v>
      </c>
      <c r="G14" s="67">
        <v>975283.55</v>
      </c>
      <c r="H14" s="68" t="s">
        <v>85</v>
      </c>
      <c r="I14" s="69">
        <v>342349.158</v>
      </c>
      <c r="J14" s="70">
        <v>68269.847999999998</v>
      </c>
      <c r="K14" s="71" t="s">
        <v>86</v>
      </c>
      <c r="L14" s="72">
        <v>41357117.670000002</v>
      </c>
      <c r="M14" s="73">
        <v>35486.61</v>
      </c>
      <c r="N14" s="74">
        <v>377835.76899999997</v>
      </c>
    </row>
    <row r="15" spans="2:14" x14ac:dyDescent="0.2">
      <c r="B15" s="558">
        <v>2008</v>
      </c>
      <c r="C15" s="63">
        <v>18175</v>
      </c>
      <c r="D15" s="64">
        <v>15791</v>
      </c>
      <c r="E15" s="65" t="s">
        <v>87</v>
      </c>
      <c r="F15" s="66">
        <v>3231771.602</v>
      </c>
      <c r="G15" s="67">
        <v>965862.68400000001</v>
      </c>
      <c r="H15" s="68" t="s">
        <v>88</v>
      </c>
      <c r="I15" s="69">
        <v>316860.36900000001</v>
      </c>
      <c r="J15" s="70">
        <v>67610.388000000006</v>
      </c>
      <c r="K15" s="71" t="s">
        <v>89</v>
      </c>
      <c r="L15" s="72">
        <v>42309942.310000002</v>
      </c>
      <c r="M15" s="73">
        <v>37429.499000000003</v>
      </c>
      <c r="N15" s="74">
        <v>354289.86900000001</v>
      </c>
    </row>
    <row r="16" spans="2:14" x14ac:dyDescent="0.2">
      <c r="B16" s="558">
        <v>2009</v>
      </c>
      <c r="C16" s="63">
        <v>18837</v>
      </c>
      <c r="D16" s="64">
        <v>16519</v>
      </c>
      <c r="E16" s="65" t="s">
        <v>90</v>
      </c>
      <c r="F16" s="66">
        <v>3692106.0819999999</v>
      </c>
      <c r="G16" s="67">
        <v>485904.69799999997</v>
      </c>
      <c r="H16" s="68" t="s">
        <v>91</v>
      </c>
      <c r="I16" s="69">
        <v>317712.40000000002</v>
      </c>
      <c r="J16" s="70">
        <v>29154.275000000001</v>
      </c>
      <c r="K16" s="71" t="s">
        <v>92</v>
      </c>
      <c r="L16" s="72">
        <v>43909182</v>
      </c>
      <c r="M16" s="73">
        <v>13740.638000000001</v>
      </c>
      <c r="N16" s="74">
        <v>331453.03700000001</v>
      </c>
    </row>
    <row r="17" spans="2:14" x14ac:dyDescent="0.2">
      <c r="B17" s="558">
        <v>2010</v>
      </c>
      <c r="C17" s="63">
        <v>19529</v>
      </c>
      <c r="D17" s="64">
        <v>16960</v>
      </c>
      <c r="E17" s="65" t="s">
        <v>87</v>
      </c>
      <c r="F17" s="66">
        <v>3520119.517</v>
      </c>
      <c r="G17" s="67">
        <v>536719.54</v>
      </c>
      <c r="H17" s="68" t="s">
        <v>93</v>
      </c>
      <c r="I17" s="69">
        <v>300709.15999999997</v>
      </c>
      <c r="J17" s="70">
        <v>32203.164000000001</v>
      </c>
      <c r="K17" s="71" t="s">
        <v>94</v>
      </c>
      <c r="L17" s="72">
        <v>44830617.780000001</v>
      </c>
      <c r="M17" s="73">
        <v>13211.763000000001</v>
      </c>
      <c r="N17" s="74">
        <v>313920.92300000001</v>
      </c>
    </row>
    <row r="18" spans="2:14" x14ac:dyDescent="0.2">
      <c r="B18" s="558">
        <v>2011</v>
      </c>
      <c r="C18" s="63">
        <v>20346</v>
      </c>
      <c r="D18" s="64">
        <v>17604</v>
      </c>
      <c r="E18" s="65" t="s">
        <v>95</v>
      </c>
      <c r="F18" s="66">
        <v>3892229.2110000001</v>
      </c>
      <c r="G18" s="67">
        <v>571627.47</v>
      </c>
      <c r="H18" s="68" t="s">
        <v>96</v>
      </c>
      <c r="I18" s="69">
        <v>333151.8</v>
      </c>
      <c r="J18" s="70">
        <v>34297.642999999996</v>
      </c>
      <c r="K18" s="71" t="s">
        <v>97</v>
      </c>
      <c r="L18" s="72">
        <v>46439768.219999999</v>
      </c>
      <c r="M18" s="73">
        <v>13675.25</v>
      </c>
      <c r="N18" s="74">
        <v>346827.049</v>
      </c>
    </row>
    <row r="19" spans="2:14" x14ac:dyDescent="0.2">
      <c r="B19" s="558">
        <v>2012</v>
      </c>
      <c r="C19" s="63">
        <v>21117</v>
      </c>
      <c r="D19" s="64">
        <v>18186</v>
      </c>
      <c r="E19" s="65" t="s">
        <v>98</v>
      </c>
      <c r="F19" s="66">
        <v>3580408.6260000002</v>
      </c>
      <c r="G19" s="67">
        <v>600780.74699999997</v>
      </c>
      <c r="H19" s="68" t="s">
        <v>99</v>
      </c>
      <c r="I19" s="69">
        <v>304213.34600000002</v>
      </c>
      <c r="J19" s="70">
        <v>36046.837</v>
      </c>
      <c r="K19" s="71" t="s">
        <v>100</v>
      </c>
      <c r="L19" s="72">
        <v>47446783.460000001</v>
      </c>
      <c r="M19" s="73">
        <v>13662.303</v>
      </c>
      <c r="N19" s="74">
        <v>317875.64899999998</v>
      </c>
    </row>
    <row r="20" spans="2:14" x14ac:dyDescent="0.2">
      <c r="B20" s="558">
        <v>2013</v>
      </c>
      <c r="C20" s="63">
        <v>21965</v>
      </c>
      <c r="D20" s="64">
        <v>18885</v>
      </c>
      <c r="E20" s="65" t="s">
        <v>101</v>
      </c>
      <c r="F20" s="66">
        <v>3915946.63</v>
      </c>
      <c r="G20" s="67">
        <v>623035.37699999998</v>
      </c>
      <c r="H20" s="68" t="s">
        <v>102</v>
      </c>
      <c r="I20" s="69">
        <v>333744.12900000002</v>
      </c>
      <c r="J20" s="70">
        <v>37382.116000000002</v>
      </c>
      <c r="K20" s="71" t="s">
        <v>103</v>
      </c>
      <c r="L20" s="72">
        <v>50527385</v>
      </c>
      <c r="M20" s="73">
        <v>13296.05</v>
      </c>
      <c r="N20" s="74">
        <v>347040.179</v>
      </c>
    </row>
    <row r="21" spans="2:14" x14ac:dyDescent="0.2">
      <c r="B21" s="558">
        <v>2014</v>
      </c>
      <c r="C21" s="63">
        <v>22830</v>
      </c>
      <c r="D21" s="64">
        <v>19657</v>
      </c>
      <c r="E21" s="65" t="s">
        <v>98</v>
      </c>
      <c r="F21" s="66">
        <v>3884058.7439999999</v>
      </c>
      <c r="G21" s="67">
        <v>650800.22</v>
      </c>
      <c r="H21" s="68" t="s">
        <v>99</v>
      </c>
      <c r="I21" s="69">
        <v>330041.27299999999</v>
      </c>
      <c r="J21" s="70">
        <v>39048.006000000001</v>
      </c>
      <c r="K21" s="71" t="s">
        <v>104</v>
      </c>
      <c r="L21" s="72">
        <v>52557414.920000002</v>
      </c>
      <c r="M21" s="73">
        <v>13441.563</v>
      </c>
      <c r="N21" s="74">
        <v>343482.83600000001</v>
      </c>
    </row>
    <row r="22" spans="2:14" x14ac:dyDescent="0.2">
      <c r="B22" s="558">
        <v>2015</v>
      </c>
      <c r="C22" s="63">
        <v>23763</v>
      </c>
      <c r="D22" s="64">
        <v>20551</v>
      </c>
      <c r="E22" s="65" t="s">
        <v>95</v>
      </c>
      <c r="F22" s="66">
        <v>3482610.62</v>
      </c>
      <c r="G22" s="67">
        <v>665729.24600000004</v>
      </c>
      <c r="H22" s="68" t="s">
        <v>105</v>
      </c>
      <c r="I22" s="69">
        <v>293463.06900000002</v>
      </c>
      <c r="J22" s="70">
        <v>39943.743999999999</v>
      </c>
      <c r="K22" s="71" t="s">
        <v>106</v>
      </c>
      <c r="L22" s="72">
        <v>52829120.100000001</v>
      </c>
      <c r="M22" s="73">
        <v>17671.402999999998</v>
      </c>
      <c r="N22" s="74">
        <v>311134.47200000001</v>
      </c>
    </row>
    <row r="23" spans="2:14" x14ac:dyDescent="0.2">
      <c r="B23" s="558">
        <v>2016</v>
      </c>
      <c r="C23" s="63">
        <v>24612</v>
      </c>
      <c r="D23" s="64">
        <v>22183</v>
      </c>
      <c r="E23" s="65" t="s">
        <v>107</v>
      </c>
      <c r="F23" s="66">
        <v>3588961.17</v>
      </c>
      <c r="G23" s="67">
        <v>888729.22100000002</v>
      </c>
      <c r="H23" s="68" t="s">
        <v>108</v>
      </c>
      <c r="I23" s="69">
        <v>278399.84600000002</v>
      </c>
      <c r="J23" s="70">
        <v>48880.127</v>
      </c>
      <c r="K23" s="71" t="s">
        <v>109</v>
      </c>
      <c r="L23" s="72">
        <v>65065181.439999998</v>
      </c>
      <c r="M23" s="73">
        <v>18927.667000000001</v>
      </c>
      <c r="N23" s="74">
        <v>297327.51299999998</v>
      </c>
    </row>
    <row r="24" spans="2:14" x14ac:dyDescent="0.2">
      <c r="B24" s="558">
        <v>2017</v>
      </c>
      <c r="C24" s="63">
        <v>25543</v>
      </c>
      <c r="D24" s="64">
        <v>23013</v>
      </c>
      <c r="E24" s="65" t="s">
        <v>107</v>
      </c>
      <c r="F24" s="66">
        <v>3772177</v>
      </c>
      <c r="G24" s="67">
        <v>916983.6</v>
      </c>
      <c r="H24" s="68" t="s">
        <v>110</v>
      </c>
      <c r="I24" s="69">
        <v>293125.5</v>
      </c>
      <c r="J24" s="70">
        <v>50434.12</v>
      </c>
      <c r="K24" s="71" t="s">
        <v>111</v>
      </c>
      <c r="L24" s="72">
        <v>67570526</v>
      </c>
      <c r="M24" s="73">
        <v>21409.7</v>
      </c>
      <c r="N24" s="74">
        <v>314535.2</v>
      </c>
    </row>
    <row r="25" spans="2:14" x14ac:dyDescent="0.2">
      <c r="B25" s="558">
        <v>2018</v>
      </c>
      <c r="C25" s="63">
        <v>26367</v>
      </c>
      <c r="D25" s="64">
        <v>23845</v>
      </c>
      <c r="E25" s="65" t="s">
        <v>70</v>
      </c>
      <c r="F25" s="66">
        <v>3805920</v>
      </c>
      <c r="G25" s="67">
        <v>930464</v>
      </c>
      <c r="H25" s="68" t="s">
        <v>112</v>
      </c>
      <c r="I25" s="69">
        <v>295589.3</v>
      </c>
      <c r="J25" s="70">
        <v>51175.55</v>
      </c>
      <c r="K25" s="71" t="s">
        <v>113</v>
      </c>
      <c r="L25" s="72">
        <v>71175696</v>
      </c>
      <c r="M25" s="73">
        <v>22634.99</v>
      </c>
      <c r="N25" s="74">
        <v>318224.3</v>
      </c>
    </row>
    <row r="26" spans="2:14" x14ac:dyDescent="0.2">
      <c r="B26" s="558">
        <v>2019</v>
      </c>
      <c r="C26" s="63">
        <v>27330</v>
      </c>
      <c r="D26" s="64">
        <v>24722</v>
      </c>
      <c r="E26" s="65" t="s">
        <v>114</v>
      </c>
      <c r="F26" s="66">
        <v>3886262.6809999999</v>
      </c>
      <c r="G26" s="67">
        <v>969335.47400000005</v>
      </c>
      <c r="H26" s="68" t="s">
        <v>115</v>
      </c>
      <c r="I26" s="69">
        <v>301252.29300000001</v>
      </c>
      <c r="J26" s="70">
        <v>53313.474999999999</v>
      </c>
      <c r="K26" s="71" t="s">
        <v>116</v>
      </c>
      <c r="L26" s="72">
        <v>64975174.119999997</v>
      </c>
      <c r="M26" s="73">
        <v>23228.557000000001</v>
      </c>
      <c r="N26" s="74">
        <v>324480.84999999998</v>
      </c>
    </row>
    <row r="27" spans="2:14" x14ac:dyDescent="0.2">
      <c r="B27" s="559">
        <v>2020</v>
      </c>
      <c r="C27" s="75">
        <v>28181</v>
      </c>
      <c r="D27" s="76">
        <v>25345</v>
      </c>
      <c r="E27" s="77" t="s">
        <v>117</v>
      </c>
      <c r="F27" s="78">
        <v>3740917.1439999999</v>
      </c>
      <c r="G27" s="79">
        <v>1018577.8860000001</v>
      </c>
      <c r="H27" s="80" t="s">
        <v>118</v>
      </c>
      <c r="I27" s="81">
        <v>287420.65100000001</v>
      </c>
      <c r="J27" s="82">
        <v>56021.809000000001</v>
      </c>
      <c r="K27" s="83" t="s">
        <v>119</v>
      </c>
      <c r="L27" s="84">
        <v>43784708.633000001</v>
      </c>
      <c r="M27" s="85">
        <v>18638.815999999999</v>
      </c>
      <c r="N27" s="86">
        <v>306059.467</v>
      </c>
    </row>
    <row r="29" spans="2:14" x14ac:dyDescent="0.2">
      <c r="B29" s="630" t="s">
        <v>887</v>
      </c>
      <c r="C29" s="631"/>
      <c r="D29" s="631"/>
      <c r="E29" s="631"/>
      <c r="F29" s="631"/>
      <c r="G29" s="631"/>
      <c r="H29" s="631"/>
      <c r="I29" s="631"/>
      <c r="J29" s="631"/>
      <c r="K29" s="631"/>
      <c r="L29" s="631"/>
      <c r="M29" s="631"/>
      <c r="N29" s="631"/>
    </row>
    <row r="32" spans="2:14" x14ac:dyDescent="0.2">
      <c r="D32" s="571"/>
      <c r="E32" s="571"/>
      <c r="F32" s="571"/>
      <c r="G32" s="571"/>
      <c r="H32" s="571"/>
      <c r="I32" s="571"/>
      <c r="J32" s="571"/>
      <c r="K32" s="571"/>
      <c r="L32" s="571"/>
      <c r="M32" s="571"/>
      <c r="N32" s="571"/>
    </row>
  </sheetData>
  <mergeCells count="14">
    <mergeCell ref="B29:N29"/>
    <mergeCell ref="C6:C7"/>
    <mergeCell ref="D6:E6"/>
    <mergeCell ref="F6:F7"/>
    <mergeCell ref="I6:I7"/>
    <mergeCell ref="L5:L7"/>
    <mergeCell ref="M5:M7"/>
    <mergeCell ref="N5:N7"/>
    <mergeCell ref="G6:H6"/>
    <mergeCell ref="J6:K6"/>
    <mergeCell ref="B5:B7"/>
    <mergeCell ref="C5:E5"/>
    <mergeCell ref="F5:H5"/>
    <mergeCell ref="I5:K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B1:I33"/>
  <sheetViews>
    <sheetView showGridLines="0" workbookViewId="0">
      <selection activeCell="B2" sqref="B2"/>
    </sheetView>
  </sheetViews>
  <sheetFormatPr baseColWidth="10" defaultRowHeight="12.75" x14ac:dyDescent="0.2"/>
  <cols>
    <col min="1" max="1" width="2.5703125" customWidth="1"/>
    <col min="2" max="2" width="14.7109375" customWidth="1"/>
    <col min="3" max="3" width="8.5703125" customWidth="1"/>
    <col min="4" max="4" width="13.140625" customWidth="1"/>
    <col min="5" max="5" width="12.7109375" customWidth="1"/>
    <col min="6" max="7" width="13.7109375" customWidth="1"/>
    <col min="8" max="9" width="14.7109375" customWidth="1"/>
  </cols>
  <sheetData>
    <row r="1" spans="2:9" ht="18" x14ac:dyDescent="0.25">
      <c r="B1" s="3" t="s">
        <v>842</v>
      </c>
    </row>
    <row r="2" spans="2:9" x14ac:dyDescent="0.2">
      <c r="B2" t="s">
        <v>11</v>
      </c>
    </row>
    <row r="5" spans="2:9" x14ac:dyDescent="0.2">
      <c r="B5" s="625" t="s">
        <v>120</v>
      </c>
      <c r="C5" s="626" t="s">
        <v>20</v>
      </c>
      <c r="D5" s="626" t="s">
        <v>20</v>
      </c>
      <c r="E5" s="626" t="s">
        <v>121</v>
      </c>
      <c r="F5" s="626" t="s">
        <v>121</v>
      </c>
      <c r="G5" s="626" t="s">
        <v>121</v>
      </c>
      <c r="H5" s="626" t="s">
        <v>121</v>
      </c>
      <c r="I5" s="626" t="s">
        <v>121</v>
      </c>
    </row>
    <row r="6" spans="2:9" x14ac:dyDescent="0.2">
      <c r="B6" s="625" t="s">
        <v>120</v>
      </c>
      <c r="C6" s="15" t="s">
        <v>63</v>
      </c>
      <c r="D6" s="15" t="s">
        <v>34</v>
      </c>
      <c r="E6" s="15" t="s">
        <v>29</v>
      </c>
      <c r="F6" s="15" t="s">
        <v>30</v>
      </c>
      <c r="G6" s="15" t="s">
        <v>31</v>
      </c>
      <c r="H6" s="15" t="s">
        <v>32</v>
      </c>
      <c r="I6" s="15" t="s">
        <v>122</v>
      </c>
    </row>
    <row r="7" spans="2:9" x14ac:dyDescent="0.2">
      <c r="B7" s="16" t="s">
        <v>123</v>
      </c>
      <c r="C7" s="87">
        <v>14117</v>
      </c>
      <c r="D7" s="88" t="s">
        <v>124</v>
      </c>
      <c r="E7" s="89">
        <v>0</v>
      </c>
      <c r="F7" s="90">
        <v>16645740.289999999</v>
      </c>
      <c r="G7" s="91">
        <v>0</v>
      </c>
      <c r="H7" s="92">
        <v>17133.508999999998</v>
      </c>
      <c r="I7" s="93">
        <v>17133.508999999998</v>
      </c>
    </row>
    <row r="8" spans="2:9" x14ac:dyDescent="0.2">
      <c r="B8" s="16" t="s">
        <v>125</v>
      </c>
      <c r="C8" s="87">
        <v>938</v>
      </c>
      <c r="D8" s="88" t="s">
        <v>126</v>
      </c>
      <c r="E8" s="89">
        <v>12074.634</v>
      </c>
      <c r="F8" s="90">
        <v>2064871.5689999999</v>
      </c>
      <c r="G8" s="91">
        <v>877.12</v>
      </c>
      <c r="H8" s="92">
        <v>887.46600000000001</v>
      </c>
      <c r="I8" s="93">
        <v>1764.586</v>
      </c>
    </row>
    <row r="9" spans="2:9" x14ac:dyDescent="0.2">
      <c r="B9" s="16" t="s">
        <v>127</v>
      </c>
      <c r="C9" s="87">
        <v>779</v>
      </c>
      <c r="D9" s="88" t="s">
        <v>52</v>
      </c>
      <c r="E9" s="89">
        <v>26974.067999999999</v>
      </c>
      <c r="F9" s="90">
        <v>1825326.983</v>
      </c>
      <c r="G9" s="91">
        <v>1851.1130000000001</v>
      </c>
      <c r="H9" s="92">
        <v>166.52500000000001</v>
      </c>
      <c r="I9" s="93">
        <v>2017.6379999999999</v>
      </c>
    </row>
    <row r="10" spans="2:9" x14ac:dyDescent="0.2">
      <c r="B10" s="16" t="s">
        <v>128</v>
      </c>
      <c r="C10" s="87">
        <v>683</v>
      </c>
      <c r="D10" s="88" t="s">
        <v>129</v>
      </c>
      <c r="E10" s="89">
        <v>85195.875</v>
      </c>
      <c r="F10" s="90">
        <v>3273715.8130000001</v>
      </c>
      <c r="G10" s="91">
        <v>6582.1030000000001</v>
      </c>
      <c r="H10" s="92">
        <v>75.096000000000004</v>
      </c>
      <c r="I10" s="93">
        <v>6657.1989999999996</v>
      </c>
    </row>
    <row r="11" spans="2:9" x14ac:dyDescent="0.2">
      <c r="B11" s="16" t="s">
        <v>130</v>
      </c>
      <c r="C11" s="87">
        <v>531</v>
      </c>
      <c r="D11" s="88" t="s">
        <v>131</v>
      </c>
      <c r="E11" s="89">
        <v>138973.78099999999</v>
      </c>
      <c r="F11" s="90">
        <v>3784739.642</v>
      </c>
      <c r="G11" s="91">
        <v>11107.527</v>
      </c>
      <c r="H11" s="92">
        <v>54.704000000000001</v>
      </c>
      <c r="I11" s="93">
        <v>11162.231</v>
      </c>
    </row>
    <row r="12" spans="2:9" x14ac:dyDescent="0.2">
      <c r="B12" s="16" t="s">
        <v>132</v>
      </c>
      <c r="C12" s="87">
        <v>492</v>
      </c>
      <c r="D12" s="88" t="s">
        <v>133</v>
      </c>
      <c r="E12" s="89">
        <v>74551.842999999993</v>
      </c>
      <c r="F12" s="90">
        <v>1692392.0830000001</v>
      </c>
      <c r="G12" s="91">
        <v>5683.9409999999998</v>
      </c>
      <c r="H12" s="92">
        <v>38.762</v>
      </c>
      <c r="I12" s="93">
        <v>5722.7030000000004</v>
      </c>
    </row>
    <row r="13" spans="2:9" x14ac:dyDescent="0.2">
      <c r="B13" s="16" t="s">
        <v>134</v>
      </c>
      <c r="C13" s="87">
        <v>595</v>
      </c>
      <c r="D13" s="88" t="s">
        <v>135</v>
      </c>
      <c r="E13" s="89">
        <v>94646.623999999996</v>
      </c>
      <c r="F13" s="90">
        <v>1706689.088</v>
      </c>
      <c r="G13" s="91">
        <v>7221.06</v>
      </c>
      <c r="H13" s="92">
        <v>68.751000000000005</v>
      </c>
      <c r="I13" s="93">
        <v>7289.8109999999997</v>
      </c>
    </row>
    <row r="14" spans="2:9" x14ac:dyDescent="0.2">
      <c r="B14" s="16" t="s">
        <v>136</v>
      </c>
      <c r="C14" s="87">
        <v>461</v>
      </c>
      <c r="D14" s="88" t="s">
        <v>137</v>
      </c>
      <c r="E14" s="89">
        <v>116818.94</v>
      </c>
      <c r="F14" s="90">
        <v>1805749.2660000001</v>
      </c>
      <c r="G14" s="91">
        <v>9177.4439999999995</v>
      </c>
      <c r="H14" s="92">
        <v>27.408000000000001</v>
      </c>
      <c r="I14" s="93">
        <v>9204.8520000000008</v>
      </c>
    </row>
    <row r="15" spans="2:9" x14ac:dyDescent="0.2">
      <c r="B15" s="16" t="s">
        <v>138</v>
      </c>
      <c r="C15" s="87">
        <v>407</v>
      </c>
      <c r="D15" s="88" t="s">
        <v>139</v>
      </c>
      <c r="E15" s="89">
        <v>55386.135000000002</v>
      </c>
      <c r="F15" s="90">
        <v>740227.71</v>
      </c>
      <c r="G15" s="91">
        <v>3988.7359999999999</v>
      </c>
      <c r="H15" s="92">
        <v>22.216999999999999</v>
      </c>
      <c r="I15" s="93">
        <v>4010.953</v>
      </c>
    </row>
    <row r="16" spans="2:9" x14ac:dyDescent="0.2">
      <c r="B16" s="16" t="s">
        <v>140</v>
      </c>
      <c r="C16" s="87">
        <v>375</v>
      </c>
      <c r="D16" s="88" t="s">
        <v>141</v>
      </c>
      <c r="E16" s="89">
        <v>60044.608999999997</v>
      </c>
      <c r="F16" s="90">
        <v>714173.37399999995</v>
      </c>
      <c r="G16" s="91">
        <v>4379.9260000000004</v>
      </c>
      <c r="H16" s="92">
        <v>21.027999999999999</v>
      </c>
      <c r="I16" s="93">
        <v>4400.9539999999997</v>
      </c>
    </row>
    <row r="17" spans="2:9" x14ac:dyDescent="0.2">
      <c r="B17" s="16" t="s">
        <v>142</v>
      </c>
      <c r="C17" s="87">
        <v>362</v>
      </c>
      <c r="D17" s="88" t="s">
        <v>141</v>
      </c>
      <c r="E17" s="89">
        <v>89301.563999999998</v>
      </c>
      <c r="F17" s="90">
        <v>945546.92599999998</v>
      </c>
      <c r="G17" s="91">
        <v>6879.4920000000002</v>
      </c>
      <c r="H17" s="92">
        <v>17.399000000000001</v>
      </c>
      <c r="I17" s="93">
        <v>6896.89</v>
      </c>
    </row>
    <row r="18" spans="2:9" x14ac:dyDescent="0.2">
      <c r="B18" s="16" t="s">
        <v>143</v>
      </c>
      <c r="C18" s="87">
        <v>644</v>
      </c>
      <c r="D18" s="88" t="s">
        <v>144</v>
      </c>
      <c r="E18" s="89">
        <v>150693.54399999999</v>
      </c>
      <c r="F18" s="90">
        <v>1378611.6070000001</v>
      </c>
      <c r="G18" s="91">
        <v>11466.094999999999</v>
      </c>
      <c r="H18" s="92">
        <v>26.670999999999999</v>
      </c>
      <c r="I18" s="93">
        <v>11492.766</v>
      </c>
    </row>
    <row r="19" spans="2:9" x14ac:dyDescent="0.2">
      <c r="B19" s="16" t="s">
        <v>145</v>
      </c>
      <c r="C19" s="87">
        <v>571</v>
      </c>
      <c r="D19" s="88" t="s">
        <v>146</v>
      </c>
      <c r="E19" s="89">
        <v>124693.478</v>
      </c>
      <c r="F19" s="90">
        <v>968395.95</v>
      </c>
      <c r="G19" s="91">
        <v>9319.5570000000007</v>
      </c>
      <c r="H19" s="92">
        <v>21.454999999999998</v>
      </c>
      <c r="I19" s="93">
        <v>9341.0120000000006</v>
      </c>
    </row>
    <row r="20" spans="2:9" x14ac:dyDescent="0.2">
      <c r="B20" s="16" t="s">
        <v>147</v>
      </c>
      <c r="C20" s="87">
        <v>495</v>
      </c>
      <c r="D20" s="88" t="s">
        <v>133</v>
      </c>
      <c r="E20" s="89">
        <v>90232.267999999996</v>
      </c>
      <c r="F20" s="90">
        <v>604392.34100000001</v>
      </c>
      <c r="G20" s="91">
        <v>6596.1949999999997</v>
      </c>
      <c r="H20" s="92">
        <v>16.033000000000001</v>
      </c>
      <c r="I20" s="93">
        <v>6612.2280000000001</v>
      </c>
    </row>
    <row r="21" spans="2:9" x14ac:dyDescent="0.2">
      <c r="B21" s="16" t="s">
        <v>148</v>
      </c>
      <c r="C21" s="87">
        <v>447</v>
      </c>
      <c r="D21" s="88" t="s">
        <v>137</v>
      </c>
      <c r="E21" s="89">
        <v>113112.561</v>
      </c>
      <c r="F21" s="90">
        <v>666359.12300000002</v>
      </c>
      <c r="G21" s="91">
        <v>8552.902</v>
      </c>
      <c r="H21" s="92">
        <v>13.734</v>
      </c>
      <c r="I21" s="93">
        <v>8566.6360000000004</v>
      </c>
    </row>
    <row r="22" spans="2:9" x14ac:dyDescent="0.2">
      <c r="B22" s="16" t="s">
        <v>149</v>
      </c>
      <c r="C22" s="87">
        <v>386</v>
      </c>
      <c r="D22" s="88" t="s">
        <v>139</v>
      </c>
      <c r="E22" s="89">
        <v>103570.28599999999</v>
      </c>
      <c r="F22" s="90">
        <v>552026.71200000006</v>
      </c>
      <c r="G22" s="91">
        <v>7811.0420000000004</v>
      </c>
      <c r="H22" s="92">
        <v>6.3419999999999996</v>
      </c>
      <c r="I22" s="93">
        <v>7817.384</v>
      </c>
    </row>
    <row r="23" spans="2:9" x14ac:dyDescent="0.2">
      <c r="B23" s="16" t="s">
        <v>150</v>
      </c>
      <c r="C23" s="87">
        <v>373</v>
      </c>
      <c r="D23" s="88" t="s">
        <v>141</v>
      </c>
      <c r="E23" s="89">
        <v>91503.536999999997</v>
      </c>
      <c r="F23" s="90">
        <v>434061.29700000002</v>
      </c>
      <c r="G23" s="91">
        <v>6868.0240000000003</v>
      </c>
      <c r="H23" s="92">
        <v>8.1829999999999998</v>
      </c>
      <c r="I23" s="93">
        <v>6876.2060000000001</v>
      </c>
    </row>
    <row r="24" spans="2:9" x14ac:dyDescent="0.2">
      <c r="B24" s="16" t="s">
        <v>151</v>
      </c>
      <c r="C24" s="87">
        <v>487</v>
      </c>
      <c r="D24" s="88" t="s">
        <v>152</v>
      </c>
      <c r="E24" s="89">
        <v>107375.458</v>
      </c>
      <c r="F24" s="90">
        <v>457478.413</v>
      </c>
      <c r="G24" s="91">
        <v>7864.5950000000003</v>
      </c>
      <c r="H24" s="92">
        <v>8.8309999999999995</v>
      </c>
      <c r="I24" s="93">
        <v>7873.4260000000004</v>
      </c>
    </row>
    <row r="25" spans="2:9" x14ac:dyDescent="0.2">
      <c r="B25" s="16" t="s">
        <v>153</v>
      </c>
      <c r="C25" s="87">
        <v>665</v>
      </c>
      <c r="D25" s="88" t="s">
        <v>129</v>
      </c>
      <c r="E25" s="89">
        <v>203176.47099999999</v>
      </c>
      <c r="F25" s="90">
        <v>733606.54500000004</v>
      </c>
      <c r="G25" s="91">
        <v>15441.789000000001</v>
      </c>
      <c r="H25" s="92">
        <v>8.7639999999999993</v>
      </c>
      <c r="I25" s="93">
        <v>15450.553</v>
      </c>
    </row>
    <row r="26" spans="2:9" x14ac:dyDescent="0.2">
      <c r="B26" s="16" t="s">
        <v>154</v>
      </c>
      <c r="C26" s="87">
        <v>1051</v>
      </c>
      <c r="D26" s="88" t="s">
        <v>155</v>
      </c>
      <c r="E26" s="89">
        <v>326591.53399999999</v>
      </c>
      <c r="F26" s="90">
        <v>951539.29</v>
      </c>
      <c r="G26" s="91">
        <v>24566.171999999999</v>
      </c>
      <c r="H26" s="92">
        <v>4.8019999999999996</v>
      </c>
      <c r="I26" s="93">
        <v>24570.973999999998</v>
      </c>
    </row>
    <row r="27" spans="2:9" x14ac:dyDescent="0.2">
      <c r="B27" s="16" t="s">
        <v>156</v>
      </c>
      <c r="C27" s="87">
        <v>699</v>
      </c>
      <c r="D27" s="88" t="s">
        <v>157</v>
      </c>
      <c r="E27" s="89">
        <v>211416.45600000001</v>
      </c>
      <c r="F27" s="90">
        <v>475503.81900000002</v>
      </c>
      <c r="G27" s="91">
        <v>15611.364</v>
      </c>
      <c r="H27" s="92">
        <v>1.306</v>
      </c>
      <c r="I27" s="93">
        <v>15612.67</v>
      </c>
    </row>
    <row r="28" spans="2:9" x14ac:dyDescent="0.2">
      <c r="B28" s="16" t="s">
        <v>158</v>
      </c>
      <c r="C28" s="87">
        <v>498</v>
      </c>
      <c r="D28" s="88" t="s">
        <v>133</v>
      </c>
      <c r="E28" s="89">
        <v>196704.50700000001</v>
      </c>
      <c r="F28" s="90">
        <v>363419.31400000001</v>
      </c>
      <c r="G28" s="91">
        <v>15279.413</v>
      </c>
      <c r="H28" s="92">
        <v>0.65200000000000002</v>
      </c>
      <c r="I28" s="93">
        <v>15280.065000000001</v>
      </c>
    </row>
    <row r="29" spans="2:9" x14ac:dyDescent="0.2">
      <c r="B29" s="16" t="s">
        <v>159</v>
      </c>
      <c r="C29" s="87">
        <v>381</v>
      </c>
      <c r="D29" s="88" t="s">
        <v>139</v>
      </c>
      <c r="E29" s="89">
        <v>162796.86900000001</v>
      </c>
      <c r="F29" s="90">
        <v>249014.42199999999</v>
      </c>
      <c r="G29" s="91">
        <v>12436.413</v>
      </c>
      <c r="H29" s="92">
        <v>0.54900000000000004</v>
      </c>
      <c r="I29" s="93">
        <v>12436.962</v>
      </c>
    </row>
    <row r="30" spans="2:9" x14ac:dyDescent="0.2">
      <c r="B30" s="16" t="s">
        <v>160</v>
      </c>
      <c r="C30" s="87">
        <v>288</v>
      </c>
      <c r="D30" s="88" t="s">
        <v>161</v>
      </c>
      <c r="E30" s="89">
        <v>188264.69500000001</v>
      </c>
      <c r="F30" s="90">
        <v>252446.364</v>
      </c>
      <c r="G30" s="91">
        <v>14993.82</v>
      </c>
      <c r="H30" s="92">
        <v>0.57699999999999996</v>
      </c>
      <c r="I30" s="93">
        <v>14994.397000000001</v>
      </c>
    </row>
    <row r="31" spans="2:9" x14ac:dyDescent="0.2">
      <c r="B31" s="16" t="s">
        <v>162</v>
      </c>
      <c r="C31" s="87">
        <v>218</v>
      </c>
      <c r="D31" s="88" t="s">
        <v>57</v>
      </c>
      <c r="E31" s="89">
        <v>115205.879</v>
      </c>
      <c r="F31" s="90">
        <v>135291.932</v>
      </c>
      <c r="G31" s="91">
        <v>8881.3389999999999</v>
      </c>
      <c r="H31" s="92">
        <v>0.70399999999999996</v>
      </c>
      <c r="I31" s="93">
        <v>8882.0429999999997</v>
      </c>
    </row>
    <row r="32" spans="2:9" x14ac:dyDescent="0.2">
      <c r="B32" s="16" t="s">
        <v>163</v>
      </c>
      <c r="C32" s="87">
        <v>1238</v>
      </c>
      <c r="D32" s="88" t="s">
        <v>164</v>
      </c>
      <c r="E32" s="89">
        <v>801611.52800000005</v>
      </c>
      <c r="F32" s="90">
        <v>363388.76</v>
      </c>
      <c r="G32" s="91">
        <v>63983.470999999998</v>
      </c>
      <c r="H32" s="92">
        <v>7.3479999999999999</v>
      </c>
      <c r="I32" s="93">
        <v>63990.819000000003</v>
      </c>
    </row>
    <row r="33" spans="2:9" x14ac:dyDescent="0.2">
      <c r="B33" s="52" t="s">
        <v>27</v>
      </c>
      <c r="C33" s="94">
        <v>28181</v>
      </c>
      <c r="D33" s="95" t="s">
        <v>59</v>
      </c>
      <c r="E33" s="96">
        <v>3740917.1439999999</v>
      </c>
      <c r="F33" s="97">
        <v>43784708.633000001</v>
      </c>
      <c r="G33" s="98">
        <v>287420.65299999999</v>
      </c>
      <c r="H33" s="99">
        <v>18638.815999999999</v>
      </c>
      <c r="I33" s="100">
        <v>306059.467</v>
      </c>
    </row>
  </sheetData>
  <mergeCells count="3">
    <mergeCell ref="B5:B6"/>
    <mergeCell ref="C5:D5"/>
    <mergeCell ref="E5:I5"/>
  </mergeCells>
  <pageMargins left="0.7" right="0.7" top="0.75" bottom="0.75" header="0.3" footer="0.3"/>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B1:W31"/>
  <sheetViews>
    <sheetView showGridLines="0" zoomScaleNormal="100" workbookViewId="0">
      <selection activeCell="B19" sqref="B19"/>
    </sheetView>
  </sheetViews>
  <sheetFormatPr baseColWidth="10" defaultRowHeight="12.75" x14ac:dyDescent="0.2"/>
  <cols>
    <col min="1" max="1" width="2.5703125" customWidth="1"/>
    <col min="2" max="2" width="36.7109375" customWidth="1"/>
    <col min="3" max="14" width="10.140625" customWidth="1"/>
  </cols>
  <sheetData>
    <row r="1" spans="2:14" ht="18" x14ac:dyDescent="0.25">
      <c r="B1" s="3" t="s">
        <v>843</v>
      </c>
    </row>
    <row r="2" spans="2:14" x14ac:dyDescent="0.2">
      <c r="B2" t="s">
        <v>11</v>
      </c>
    </row>
    <row r="5" spans="2:14" x14ac:dyDescent="0.2">
      <c r="B5" s="625" t="s">
        <v>165</v>
      </c>
      <c r="C5" s="639" t="s">
        <v>20</v>
      </c>
      <c r="D5" s="626" t="s">
        <v>166</v>
      </c>
      <c r="E5" s="626" t="s">
        <v>166</v>
      </c>
      <c r="F5" s="626" t="s">
        <v>166</v>
      </c>
      <c r="G5" s="626" t="s">
        <v>166</v>
      </c>
      <c r="H5" s="626" t="s">
        <v>166</v>
      </c>
      <c r="I5" s="626" t="s">
        <v>167</v>
      </c>
      <c r="J5" s="626" t="s">
        <v>167</v>
      </c>
      <c r="K5" s="626" t="s">
        <v>167</v>
      </c>
      <c r="L5" s="626" t="s">
        <v>167</v>
      </c>
      <c r="M5" s="626" t="s">
        <v>167</v>
      </c>
      <c r="N5" s="626" t="s">
        <v>167</v>
      </c>
    </row>
    <row r="6" spans="2:14" ht="25.5" x14ac:dyDescent="0.2">
      <c r="B6" s="625" t="s">
        <v>165</v>
      </c>
      <c r="C6" s="639" t="s">
        <v>20</v>
      </c>
      <c r="D6" s="15" t="s">
        <v>724</v>
      </c>
      <c r="E6" s="15" t="s">
        <v>725</v>
      </c>
      <c r="F6" s="15" t="s">
        <v>726</v>
      </c>
      <c r="G6" s="15" t="s">
        <v>727</v>
      </c>
      <c r="H6" s="15" t="s">
        <v>728</v>
      </c>
      <c r="I6" s="15" t="s">
        <v>20</v>
      </c>
      <c r="J6" s="15" t="s">
        <v>724</v>
      </c>
      <c r="K6" s="15" t="s">
        <v>725</v>
      </c>
      <c r="L6" s="15" t="s">
        <v>726</v>
      </c>
      <c r="M6" s="15" t="s">
        <v>727</v>
      </c>
      <c r="N6" s="15" t="s">
        <v>728</v>
      </c>
    </row>
    <row r="7" spans="2:14" x14ac:dyDescent="0.2">
      <c r="B7" s="566" t="s">
        <v>27</v>
      </c>
      <c r="C7" s="567">
        <v>28181</v>
      </c>
      <c r="D7" s="568" t="s">
        <v>934</v>
      </c>
      <c r="E7" s="568" t="s">
        <v>935</v>
      </c>
      <c r="F7" s="568" t="s">
        <v>936</v>
      </c>
      <c r="G7" s="568" t="s">
        <v>937</v>
      </c>
      <c r="H7" s="568" t="s">
        <v>938</v>
      </c>
      <c r="I7" s="568" t="s">
        <v>59</v>
      </c>
      <c r="J7" s="568" t="s">
        <v>59</v>
      </c>
      <c r="K7" s="568" t="s">
        <v>59</v>
      </c>
      <c r="L7" s="568" t="s">
        <v>59</v>
      </c>
      <c r="M7" s="568" t="s">
        <v>59</v>
      </c>
      <c r="N7" s="568" t="s">
        <v>59</v>
      </c>
    </row>
    <row r="8" spans="2:14" x14ac:dyDescent="0.2">
      <c r="B8" s="560" t="s">
        <v>721</v>
      </c>
      <c r="C8" s="561">
        <v>198</v>
      </c>
      <c r="D8" s="561" t="s">
        <v>110</v>
      </c>
      <c r="E8" s="561" t="s">
        <v>888</v>
      </c>
      <c r="F8" s="561" t="s">
        <v>131</v>
      </c>
      <c r="G8" s="561" t="s">
        <v>327</v>
      </c>
      <c r="H8" s="561" t="s">
        <v>131</v>
      </c>
      <c r="I8" s="562" t="s">
        <v>170</v>
      </c>
      <c r="J8" s="562" t="s">
        <v>53</v>
      </c>
      <c r="K8" s="562" t="s">
        <v>171</v>
      </c>
      <c r="L8" s="562" t="s">
        <v>53</v>
      </c>
      <c r="M8" s="562" t="s">
        <v>173</v>
      </c>
      <c r="N8" s="562" t="s">
        <v>53</v>
      </c>
    </row>
    <row r="9" spans="2:14" x14ac:dyDescent="0.2">
      <c r="B9" s="16" t="s">
        <v>168</v>
      </c>
      <c r="C9" s="101">
        <v>198</v>
      </c>
      <c r="D9" s="556" t="s">
        <v>110</v>
      </c>
      <c r="E9" s="556" t="s">
        <v>888</v>
      </c>
      <c r="F9" s="556" t="s">
        <v>131</v>
      </c>
      <c r="G9" s="556" t="s">
        <v>327</v>
      </c>
      <c r="H9" s="556" t="s">
        <v>131</v>
      </c>
      <c r="I9" s="544" t="s">
        <v>170</v>
      </c>
      <c r="J9" s="610" t="s">
        <v>53</v>
      </c>
      <c r="K9" s="544" t="s">
        <v>171</v>
      </c>
      <c r="L9" s="544" t="s">
        <v>53</v>
      </c>
      <c r="M9" s="544" t="s">
        <v>173</v>
      </c>
      <c r="N9" s="544" t="s">
        <v>53</v>
      </c>
    </row>
    <row r="10" spans="2:14" x14ac:dyDescent="0.2">
      <c r="B10" s="560" t="s">
        <v>722</v>
      </c>
      <c r="C10" s="561">
        <v>6198</v>
      </c>
      <c r="D10" s="561" t="s">
        <v>900</v>
      </c>
      <c r="E10" s="561" t="s">
        <v>901</v>
      </c>
      <c r="F10" s="561" t="s">
        <v>902</v>
      </c>
      <c r="G10" s="561" t="s">
        <v>324</v>
      </c>
      <c r="H10" s="561" t="s">
        <v>903</v>
      </c>
      <c r="I10" s="562" t="s">
        <v>191</v>
      </c>
      <c r="J10" s="606" t="s">
        <v>904</v>
      </c>
      <c r="K10" s="562" t="s">
        <v>72</v>
      </c>
      <c r="L10" s="562" t="s">
        <v>731</v>
      </c>
      <c r="M10" s="562" t="s">
        <v>118</v>
      </c>
      <c r="N10" s="562" t="s">
        <v>732</v>
      </c>
    </row>
    <row r="11" spans="2:14" x14ac:dyDescent="0.2">
      <c r="B11" s="16" t="s">
        <v>172</v>
      </c>
      <c r="C11" s="570">
        <v>42</v>
      </c>
      <c r="D11" s="570" t="s">
        <v>103</v>
      </c>
      <c r="E11" s="570" t="s">
        <v>889</v>
      </c>
      <c r="F11" s="570" t="s">
        <v>223</v>
      </c>
      <c r="G11" s="570" t="s">
        <v>169</v>
      </c>
      <c r="H11" s="570" t="s">
        <v>223</v>
      </c>
      <c r="I11" s="544" t="s">
        <v>171</v>
      </c>
      <c r="J11" s="544" t="s">
        <v>173</v>
      </c>
      <c r="K11" s="544" t="s">
        <v>173</v>
      </c>
      <c r="L11" s="544" t="s">
        <v>173</v>
      </c>
      <c r="M11" s="544" t="s">
        <v>327</v>
      </c>
      <c r="N11" s="544" t="s">
        <v>173</v>
      </c>
    </row>
    <row r="12" spans="2:14" x14ac:dyDescent="0.2">
      <c r="B12" s="16" t="s">
        <v>738</v>
      </c>
      <c r="C12" s="101">
        <v>2534</v>
      </c>
      <c r="D12" s="556" t="s">
        <v>890</v>
      </c>
      <c r="E12" s="556" t="s">
        <v>891</v>
      </c>
      <c r="F12" s="556" t="s">
        <v>239</v>
      </c>
      <c r="G12" s="556" t="s">
        <v>144</v>
      </c>
      <c r="H12" s="556" t="s">
        <v>892</v>
      </c>
      <c r="I12" s="544" t="s">
        <v>176</v>
      </c>
      <c r="J12" s="544" t="s">
        <v>729</v>
      </c>
      <c r="K12" s="544" t="s">
        <v>177</v>
      </c>
      <c r="L12" s="544" t="s">
        <v>679</v>
      </c>
      <c r="M12" s="544" t="s">
        <v>372</v>
      </c>
      <c r="N12" s="544" t="s">
        <v>178</v>
      </c>
    </row>
    <row r="13" spans="2:14" x14ac:dyDescent="0.2">
      <c r="B13" s="16" t="s">
        <v>179</v>
      </c>
      <c r="C13" s="101">
        <v>196</v>
      </c>
      <c r="D13" s="556" t="s">
        <v>893</v>
      </c>
      <c r="E13" s="556" t="s">
        <v>894</v>
      </c>
      <c r="F13" s="556" t="s">
        <v>180</v>
      </c>
      <c r="G13" s="556" t="s">
        <v>152</v>
      </c>
      <c r="H13" s="556" t="s">
        <v>373</v>
      </c>
      <c r="I13" s="544" t="s">
        <v>170</v>
      </c>
      <c r="J13" s="544" t="s">
        <v>181</v>
      </c>
      <c r="K13" s="544" t="s">
        <v>100</v>
      </c>
      <c r="L13" s="544" t="s">
        <v>182</v>
      </c>
      <c r="M13" s="544" t="s">
        <v>176</v>
      </c>
      <c r="N13" s="544" t="s">
        <v>324</v>
      </c>
    </row>
    <row r="14" spans="2:14" x14ac:dyDescent="0.2">
      <c r="B14" s="16" t="s">
        <v>183</v>
      </c>
      <c r="C14" s="101">
        <v>119</v>
      </c>
      <c r="D14" s="556" t="s">
        <v>895</v>
      </c>
      <c r="E14" s="556" t="s">
        <v>896</v>
      </c>
      <c r="F14" s="556" t="s">
        <v>133</v>
      </c>
      <c r="G14" s="556" t="s">
        <v>169</v>
      </c>
      <c r="H14" s="556" t="s">
        <v>133</v>
      </c>
      <c r="I14" s="544" t="s">
        <v>174</v>
      </c>
      <c r="J14" s="544" t="s">
        <v>53</v>
      </c>
      <c r="K14" s="544" t="s">
        <v>184</v>
      </c>
      <c r="L14" s="544" t="s">
        <v>53</v>
      </c>
      <c r="M14" s="544" t="s">
        <v>171</v>
      </c>
      <c r="N14" s="544" t="s">
        <v>53</v>
      </c>
    </row>
    <row r="15" spans="2:14" x14ac:dyDescent="0.2">
      <c r="B15" s="16" t="s">
        <v>185</v>
      </c>
      <c r="C15" s="101">
        <v>3307</v>
      </c>
      <c r="D15" s="556" t="s">
        <v>897</v>
      </c>
      <c r="E15" s="556" t="s">
        <v>898</v>
      </c>
      <c r="F15" s="556" t="s">
        <v>111</v>
      </c>
      <c r="G15" s="556" t="s">
        <v>161</v>
      </c>
      <c r="H15" s="556" t="s">
        <v>899</v>
      </c>
      <c r="I15" s="544" t="s">
        <v>186</v>
      </c>
      <c r="J15" s="544" t="s">
        <v>187</v>
      </c>
      <c r="K15" s="544" t="s">
        <v>56</v>
      </c>
      <c r="L15" s="544" t="s">
        <v>226</v>
      </c>
      <c r="M15" s="544" t="s">
        <v>730</v>
      </c>
      <c r="N15" s="544" t="s">
        <v>188</v>
      </c>
    </row>
    <row r="16" spans="2:14" x14ac:dyDescent="0.2">
      <c r="B16" s="560" t="s">
        <v>723</v>
      </c>
      <c r="C16" s="616">
        <v>21785</v>
      </c>
      <c r="D16" s="561" t="s">
        <v>930</v>
      </c>
      <c r="E16" s="561" t="s">
        <v>931</v>
      </c>
      <c r="F16" s="561" t="s">
        <v>932</v>
      </c>
      <c r="G16" s="561" t="s">
        <v>317</v>
      </c>
      <c r="H16" s="561" t="s">
        <v>933</v>
      </c>
      <c r="I16" s="562" t="s">
        <v>228</v>
      </c>
      <c r="J16" s="562" t="s">
        <v>229</v>
      </c>
      <c r="K16" s="562" t="s">
        <v>230</v>
      </c>
      <c r="L16" s="562" t="s">
        <v>231</v>
      </c>
      <c r="M16" s="562" t="s">
        <v>736</v>
      </c>
      <c r="N16" s="562" t="s">
        <v>737</v>
      </c>
    </row>
    <row r="17" spans="2:23" x14ac:dyDescent="0.2">
      <c r="B17" s="16" t="s">
        <v>192</v>
      </c>
      <c r="C17" s="570">
        <v>5173</v>
      </c>
      <c r="D17" s="570" t="s">
        <v>905</v>
      </c>
      <c r="E17" s="570" t="s">
        <v>906</v>
      </c>
      <c r="F17" s="570" t="s">
        <v>907</v>
      </c>
      <c r="G17" s="570" t="s">
        <v>146</v>
      </c>
      <c r="H17" s="570" t="s">
        <v>908</v>
      </c>
      <c r="I17" s="544" t="s">
        <v>193</v>
      </c>
      <c r="J17" s="544" t="s">
        <v>194</v>
      </c>
      <c r="K17" s="544" t="s">
        <v>103</v>
      </c>
      <c r="L17" s="544" t="s">
        <v>191</v>
      </c>
      <c r="M17" s="544" t="s">
        <v>319</v>
      </c>
      <c r="N17" s="544" t="s">
        <v>89</v>
      </c>
    </row>
    <row r="18" spans="2:23" x14ac:dyDescent="0.2">
      <c r="B18" s="16" t="s">
        <v>195</v>
      </c>
      <c r="C18" s="570">
        <v>730</v>
      </c>
      <c r="D18" s="570" t="s">
        <v>909</v>
      </c>
      <c r="E18" s="570" t="s">
        <v>910</v>
      </c>
      <c r="F18" s="570" t="s">
        <v>911</v>
      </c>
      <c r="G18" s="570" t="s">
        <v>174</v>
      </c>
      <c r="H18" s="570" t="s">
        <v>358</v>
      </c>
      <c r="I18" s="544" t="s">
        <v>197</v>
      </c>
      <c r="J18" s="544" t="s">
        <v>197</v>
      </c>
      <c r="K18" s="544" t="s">
        <v>144</v>
      </c>
      <c r="L18" s="544" t="s">
        <v>197</v>
      </c>
      <c r="M18" s="544" t="s">
        <v>146</v>
      </c>
      <c r="N18" s="544" t="s">
        <v>197</v>
      </c>
    </row>
    <row r="19" spans="2:23" x14ac:dyDescent="0.2">
      <c r="B19" s="16" t="s">
        <v>198</v>
      </c>
      <c r="C19" s="570">
        <v>960</v>
      </c>
      <c r="D19" s="570" t="s">
        <v>912</v>
      </c>
      <c r="E19" s="570" t="s">
        <v>913</v>
      </c>
      <c r="F19" s="570" t="s">
        <v>309</v>
      </c>
      <c r="G19" s="570" t="s">
        <v>174</v>
      </c>
      <c r="H19" s="570" t="s">
        <v>139</v>
      </c>
      <c r="I19" s="544" t="s">
        <v>199</v>
      </c>
      <c r="J19" s="544" t="s">
        <v>184</v>
      </c>
      <c r="K19" s="544" t="s">
        <v>174</v>
      </c>
      <c r="L19" s="544" t="s">
        <v>174</v>
      </c>
      <c r="M19" s="544" t="s">
        <v>131</v>
      </c>
      <c r="N19" s="544" t="s">
        <v>184</v>
      </c>
    </row>
    <row r="20" spans="2:23" x14ac:dyDescent="0.2">
      <c r="B20" s="16" t="s">
        <v>200</v>
      </c>
      <c r="C20" s="570">
        <v>1574</v>
      </c>
      <c r="D20" s="570" t="s">
        <v>914</v>
      </c>
      <c r="E20" s="570" t="s">
        <v>915</v>
      </c>
      <c r="F20" s="570" t="s">
        <v>45</v>
      </c>
      <c r="G20" s="570" t="s">
        <v>53</v>
      </c>
      <c r="H20" s="570" t="s">
        <v>916</v>
      </c>
      <c r="I20" s="544" t="s">
        <v>189</v>
      </c>
      <c r="J20" s="544" t="s">
        <v>155</v>
      </c>
      <c r="K20" s="544" t="s">
        <v>152</v>
      </c>
      <c r="L20" s="544" t="s">
        <v>155</v>
      </c>
      <c r="M20" s="544" t="s">
        <v>202</v>
      </c>
      <c r="N20" s="544" t="s">
        <v>203</v>
      </c>
    </row>
    <row r="21" spans="2:23" x14ac:dyDescent="0.2">
      <c r="B21" s="16" t="s">
        <v>204</v>
      </c>
      <c r="C21" s="570">
        <v>1638</v>
      </c>
      <c r="D21" s="570" t="s">
        <v>917</v>
      </c>
      <c r="E21" s="570" t="s">
        <v>918</v>
      </c>
      <c r="F21" s="570" t="s">
        <v>205</v>
      </c>
      <c r="G21" s="570" t="s">
        <v>203</v>
      </c>
      <c r="H21" s="570" t="s">
        <v>47</v>
      </c>
      <c r="I21" s="544" t="s">
        <v>206</v>
      </c>
      <c r="J21" s="544" t="s">
        <v>225</v>
      </c>
      <c r="K21" s="544" t="s">
        <v>208</v>
      </c>
      <c r="L21" s="544" t="s">
        <v>209</v>
      </c>
      <c r="M21" s="544" t="s">
        <v>733</v>
      </c>
      <c r="N21" s="544" t="s">
        <v>201</v>
      </c>
    </row>
    <row r="22" spans="2:23" x14ac:dyDescent="0.2">
      <c r="B22" s="16" t="s">
        <v>210</v>
      </c>
      <c r="C22" s="570">
        <v>3899</v>
      </c>
      <c r="D22" s="570" t="s">
        <v>919</v>
      </c>
      <c r="E22" s="570" t="s">
        <v>920</v>
      </c>
      <c r="F22" s="570" t="s">
        <v>921</v>
      </c>
      <c r="G22" s="570" t="s">
        <v>141</v>
      </c>
      <c r="H22" s="570" t="s">
        <v>922</v>
      </c>
      <c r="I22" s="544" t="s">
        <v>211</v>
      </c>
      <c r="J22" s="544" t="s">
        <v>212</v>
      </c>
      <c r="K22" s="544" t="s">
        <v>213</v>
      </c>
      <c r="L22" s="544" t="s">
        <v>211</v>
      </c>
      <c r="M22" s="544" t="s">
        <v>218</v>
      </c>
      <c r="N22" s="544" t="s">
        <v>214</v>
      </c>
    </row>
    <row r="23" spans="2:23" x14ac:dyDescent="0.2">
      <c r="B23" s="16" t="s">
        <v>215</v>
      </c>
      <c r="C23" s="570">
        <v>4571</v>
      </c>
      <c r="D23" s="570" t="s">
        <v>923</v>
      </c>
      <c r="E23" s="570" t="s">
        <v>924</v>
      </c>
      <c r="F23" s="570" t="s">
        <v>925</v>
      </c>
      <c r="G23" s="570" t="s">
        <v>52</v>
      </c>
      <c r="H23" s="570" t="s">
        <v>83</v>
      </c>
      <c r="I23" s="544" t="s">
        <v>217</v>
      </c>
      <c r="J23" s="544" t="s">
        <v>218</v>
      </c>
      <c r="K23" s="544" t="s">
        <v>219</v>
      </c>
      <c r="L23" s="544" t="s">
        <v>220</v>
      </c>
      <c r="M23" s="544" t="s">
        <v>734</v>
      </c>
      <c r="N23" s="544" t="s">
        <v>380</v>
      </c>
    </row>
    <row r="24" spans="2:23" x14ac:dyDescent="0.2">
      <c r="B24" s="16" t="s">
        <v>221</v>
      </c>
      <c r="C24" s="570">
        <v>775</v>
      </c>
      <c r="D24" s="570" t="s">
        <v>926</v>
      </c>
      <c r="E24" s="570" t="s">
        <v>927</v>
      </c>
      <c r="F24" s="570" t="s">
        <v>218</v>
      </c>
      <c r="G24" s="570" t="s">
        <v>171</v>
      </c>
      <c r="H24" s="570" t="s">
        <v>382</v>
      </c>
      <c r="I24" s="544" t="s">
        <v>52</v>
      </c>
      <c r="J24" s="544" t="s">
        <v>157</v>
      </c>
      <c r="K24" s="544" t="s">
        <v>223</v>
      </c>
      <c r="L24" s="544" t="s">
        <v>129</v>
      </c>
      <c r="M24" s="544" t="s">
        <v>161</v>
      </c>
      <c r="N24" s="544" t="s">
        <v>144</v>
      </c>
    </row>
    <row r="25" spans="2:23" ht="13.5" thickBot="1" x14ac:dyDescent="0.25">
      <c r="B25" s="563" t="s">
        <v>224</v>
      </c>
      <c r="C25" s="564">
        <v>2465</v>
      </c>
      <c r="D25" s="564" t="s">
        <v>928</v>
      </c>
      <c r="E25" s="564" t="s">
        <v>929</v>
      </c>
      <c r="F25" s="564" t="s">
        <v>382</v>
      </c>
      <c r="G25" s="564" t="s">
        <v>144</v>
      </c>
      <c r="H25" s="564" t="s">
        <v>209</v>
      </c>
      <c r="I25" s="565" t="s">
        <v>225</v>
      </c>
      <c r="J25" s="565" t="s">
        <v>50</v>
      </c>
      <c r="K25" s="565" t="s">
        <v>226</v>
      </c>
      <c r="L25" s="565" t="s">
        <v>157</v>
      </c>
      <c r="M25" s="565" t="s">
        <v>213</v>
      </c>
      <c r="N25" s="565" t="s">
        <v>735</v>
      </c>
    </row>
    <row r="28" spans="2:23" x14ac:dyDescent="0.2">
      <c r="K28" s="595"/>
    </row>
    <row r="29" spans="2:23" x14ac:dyDescent="0.2">
      <c r="K29" s="602"/>
    </row>
    <row r="31" spans="2:23" x14ac:dyDescent="0.2">
      <c r="L31" s="569"/>
      <c r="M31" s="569"/>
      <c r="N31" s="569"/>
      <c r="O31" s="569"/>
      <c r="P31" s="569"/>
      <c r="Q31" s="569"/>
      <c r="R31" s="562"/>
      <c r="S31" s="562"/>
      <c r="T31" s="562"/>
      <c r="U31" s="562"/>
      <c r="V31" s="562"/>
      <c r="W31" s="562"/>
    </row>
  </sheetData>
  <mergeCells count="4">
    <mergeCell ref="B5:B6"/>
    <mergeCell ref="C5:C6"/>
    <mergeCell ref="D5:H5"/>
    <mergeCell ref="I5:N5"/>
  </mergeCells>
  <pageMargins left="0.70866141732283472" right="0.70866141732283472" top="0.74803149606299213" bottom="0.74803149606299213" header="0.31496062992125984" footer="0.31496062992125984"/>
  <pageSetup paperSize="9" scale="6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B1:AB42"/>
  <sheetViews>
    <sheetView showGridLines="0" workbookViewId="0">
      <selection activeCell="G38" sqref="G38"/>
    </sheetView>
  </sheetViews>
  <sheetFormatPr baseColWidth="10" defaultRowHeight="12.75" x14ac:dyDescent="0.2"/>
  <cols>
    <col min="1" max="1" width="2.5703125" customWidth="1"/>
    <col min="2" max="2" width="2.5703125" style="557" customWidth="1"/>
    <col min="3" max="3" width="43.7109375" customWidth="1"/>
    <col min="4" max="4" width="12" customWidth="1"/>
    <col min="5" max="5" width="12.7109375" customWidth="1"/>
    <col min="6" max="6" width="13.7109375" customWidth="1"/>
    <col min="7" max="7" width="13.140625" customWidth="1"/>
    <col min="8" max="8" width="13.7109375" customWidth="1"/>
    <col min="9" max="9" width="13.140625" customWidth="1"/>
    <col min="10" max="11" width="13.7109375" customWidth="1"/>
    <col min="12" max="13" width="14.7109375" customWidth="1"/>
  </cols>
  <sheetData>
    <row r="1" spans="2:28" ht="18" x14ac:dyDescent="0.25">
      <c r="B1" s="3" t="s">
        <v>844</v>
      </c>
    </row>
    <row r="2" spans="2:28" x14ac:dyDescent="0.2">
      <c r="B2" t="s">
        <v>11</v>
      </c>
    </row>
    <row r="5" spans="2:28" x14ac:dyDescent="0.2">
      <c r="B5" s="640" t="s">
        <v>232</v>
      </c>
      <c r="C5" s="641"/>
      <c r="D5" s="635" t="s">
        <v>20</v>
      </c>
      <c r="E5" s="626" t="s">
        <v>20</v>
      </c>
      <c r="F5" s="626" t="s">
        <v>29</v>
      </c>
      <c r="G5" s="626" t="s">
        <v>29</v>
      </c>
      <c r="H5" s="626" t="s">
        <v>29</v>
      </c>
      <c r="I5" s="626" t="s">
        <v>29</v>
      </c>
      <c r="J5" s="626" t="s">
        <v>121</v>
      </c>
      <c r="K5" s="626" t="s">
        <v>121</v>
      </c>
      <c r="L5" s="626" t="s">
        <v>121</v>
      </c>
      <c r="M5" s="626" t="s">
        <v>121</v>
      </c>
    </row>
    <row r="6" spans="2:28" x14ac:dyDescent="0.2">
      <c r="B6" s="642"/>
      <c r="C6" s="643"/>
      <c r="D6" s="646" t="s">
        <v>233</v>
      </c>
      <c r="E6" s="639" t="s">
        <v>234</v>
      </c>
      <c r="F6" s="626" t="s">
        <v>235</v>
      </c>
      <c r="G6" s="626" t="s">
        <v>235</v>
      </c>
      <c r="H6" s="626" t="s">
        <v>236</v>
      </c>
      <c r="I6" s="626" t="s">
        <v>236</v>
      </c>
      <c r="J6" s="639" t="s">
        <v>31</v>
      </c>
      <c r="K6" s="639" t="s">
        <v>30</v>
      </c>
      <c r="L6" s="639" t="s">
        <v>32</v>
      </c>
      <c r="M6" s="639" t="s">
        <v>122</v>
      </c>
    </row>
    <row r="7" spans="2:28" x14ac:dyDescent="0.2">
      <c r="B7" s="644"/>
      <c r="C7" s="645"/>
      <c r="D7" s="646" t="s">
        <v>233</v>
      </c>
      <c r="E7" s="639" t="s">
        <v>234</v>
      </c>
      <c r="F7" s="15" t="s">
        <v>35</v>
      </c>
      <c r="G7" s="15" t="s">
        <v>34</v>
      </c>
      <c r="H7" s="15" t="s">
        <v>35</v>
      </c>
      <c r="I7" s="15" t="s">
        <v>34</v>
      </c>
      <c r="J7" s="639" t="s">
        <v>31</v>
      </c>
      <c r="K7" s="639" t="s">
        <v>30</v>
      </c>
      <c r="L7" s="639" t="s">
        <v>32</v>
      </c>
      <c r="M7" s="639" t="s">
        <v>122</v>
      </c>
    </row>
    <row r="8" spans="2:28" x14ac:dyDescent="0.2">
      <c r="B8" s="647" t="s">
        <v>27</v>
      </c>
      <c r="C8" s="647"/>
      <c r="D8" s="113">
        <v>28181</v>
      </c>
      <c r="E8" s="114">
        <v>25345</v>
      </c>
      <c r="F8" s="115">
        <v>1018577.8860000001</v>
      </c>
      <c r="G8" s="116" t="s">
        <v>118</v>
      </c>
      <c r="H8" s="117">
        <v>2722339.2579999999</v>
      </c>
      <c r="I8" s="118" t="s">
        <v>237</v>
      </c>
      <c r="J8" s="119">
        <v>287420.65100000001</v>
      </c>
      <c r="K8" s="120">
        <v>43784708.633000001</v>
      </c>
      <c r="L8" s="121">
        <v>18638.815999999999</v>
      </c>
      <c r="M8" s="122">
        <v>306059.467</v>
      </c>
      <c r="N8" s="595"/>
    </row>
    <row r="9" spans="2:28" x14ac:dyDescent="0.2">
      <c r="B9" s="647" t="s">
        <v>721</v>
      </c>
      <c r="C9" s="647"/>
      <c r="D9" s="113">
        <v>198</v>
      </c>
      <c r="E9" s="114">
        <v>184</v>
      </c>
      <c r="F9" s="115">
        <v>7100.2929999999997</v>
      </c>
      <c r="G9" s="116" t="s">
        <v>82</v>
      </c>
      <c r="H9" s="117">
        <v>17197.118999999999</v>
      </c>
      <c r="I9" s="118" t="s">
        <v>239</v>
      </c>
      <c r="J9" s="119">
        <v>1852.2719999999999</v>
      </c>
      <c r="K9" s="120">
        <v>104461.41899999999</v>
      </c>
      <c r="L9" s="121">
        <v>57.813000000000002</v>
      </c>
      <c r="M9" s="122">
        <v>1910.085</v>
      </c>
      <c r="N9" s="595"/>
    </row>
    <row r="10" spans="2:28" x14ac:dyDescent="0.2">
      <c r="B10" s="573" t="s">
        <v>240</v>
      </c>
      <c r="C10" s="573" t="s">
        <v>168</v>
      </c>
      <c r="D10" s="102">
        <v>198</v>
      </c>
      <c r="E10" s="103">
        <v>184</v>
      </c>
      <c r="F10" s="104">
        <v>7100.2929999999997</v>
      </c>
      <c r="G10" s="105" t="s">
        <v>82</v>
      </c>
      <c r="H10" s="106">
        <v>17197.118999999999</v>
      </c>
      <c r="I10" s="107" t="s">
        <v>239</v>
      </c>
      <c r="J10" s="108">
        <v>1852.2719999999999</v>
      </c>
      <c r="K10" s="109">
        <v>104461.41899999999</v>
      </c>
      <c r="L10" s="110">
        <v>57.813000000000002</v>
      </c>
      <c r="M10" s="111">
        <v>1910.085</v>
      </c>
      <c r="N10" s="595"/>
    </row>
    <row r="11" spans="2:28" x14ac:dyDescent="0.2">
      <c r="B11" s="647" t="s">
        <v>722</v>
      </c>
      <c r="C11" s="647"/>
      <c r="D11" s="113">
        <v>6198</v>
      </c>
      <c r="E11" s="114">
        <v>5418</v>
      </c>
      <c r="F11" s="115">
        <v>277584.16200000001</v>
      </c>
      <c r="G11" s="116" t="s">
        <v>242</v>
      </c>
      <c r="H11" s="117">
        <v>1051965.1000000001</v>
      </c>
      <c r="I11" s="118" t="s">
        <v>243</v>
      </c>
      <c r="J11" s="119">
        <v>104684.171</v>
      </c>
      <c r="K11" s="120">
        <v>13778494.493000001</v>
      </c>
      <c r="L11" s="121">
        <v>5059.5510000000004</v>
      </c>
      <c r="M11" s="122">
        <v>109743.723</v>
      </c>
      <c r="N11" s="595"/>
    </row>
    <row r="12" spans="2:28" x14ac:dyDescent="0.2">
      <c r="B12" s="573" t="s">
        <v>244</v>
      </c>
      <c r="C12" s="573" t="s">
        <v>172</v>
      </c>
      <c r="D12" s="102">
        <v>42</v>
      </c>
      <c r="E12" s="103">
        <v>28</v>
      </c>
      <c r="F12" s="104">
        <v>3143.8879999999999</v>
      </c>
      <c r="G12" s="105" t="s">
        <v>245</v>
      </c>
      <c r="H12" s="106">
        <v>8084.8609999999999</v>
      </c>
      <c r="I12" s="107" t="s">
        <v>246</v>
      </c>
      <c r="J12" s="108">
        <v>860.12699999999995</v>
      </c>
      <c r="K12" s="109">
        <v>148658.52799999999</v>
      </c>
      <c r="L12" s="110">
        <v>26.297000000000001</v>
      </c>
      <c r="M12" s="111">
        <v>886.42399999999998</v>
      </c>
      <c r="N12" s="595"/>
    </row>
    <row r="13" spans="2:28" x14ac:dyDescent="0.2">
      <c r="B13" s="573" t="s">
        <v>247</v>
      </c>
      <c r="C13" s="573" t="s">
        <v>738</v>
      </c>
      <c r="D13" s="102">
        <v>2534</v>
      </c>
      <c r="E13" s="103">
        <v>2151</v>
      </c>
      <c r="F13" s="104">
        <v>124595.65</v>
      </c>
      <c r="G13" s="105" t="s">
        <v>248</v>
      </c>
      <c r="H13" s="106">
        <v>752578.74600000004</v>
      </c>
      <c r="I13" s="107" t="s">
        <v>249</v>
      </c>
      <c r="J13" s="108">
        <v>70821.957999999999</v>
      </c>
      <c r="K13" s="109">
        <v>6469539.3109999998</v>
      </c>
      <c r="L13" s="110">
        <v>2322.44</v>
      </c>
      <c r="M13" s="111">
        <v>73144.399000000005</v>
      </c>
      <c r="N13" s="595"/>
      <c r="O13" s="595"/>
      <c r="P13" s="595"/>
      <c r="Q13" s="595"/>
      <c r="R13" s="595"/>
      <c r="S13" s="595"/>
      <c r="T13" s="595"/>
      <c r="U13" s="595"/>
      <c r="V13" s="595"/>
      <c r="W13" s="595"/>
      <c r="X13" s="595"/>
      <c r="Y13" s="595"/>
      <c r="Z13" s="595"/>
      <c r="AA13" s="595"/>
      <c r="AB13" s="595"/>
    </row>
    <row r="14" spans="2:28" x14ac:dyDescent="0.2">
      <c r="B14" s="573"/>
      <c r="C14" s="573" t="s">
        <v>739</v>
      </c>
      <c r="D14" s="102">
        <v>245</v>
      </c>
      <c r="E14" s="103">
        <v>209</v>
      </c>
      <c r="F14" s="104">
        <v>10314.213</v>
      </c>
      <c r="G14" s="105" t="s">
        <v>250</v>
      </c>
      <c r="H14" s="106">
        <v>18886.303</v>
      </c>
      <c r="I14" s="107" t="s">
        <v>251</v>
      </c>
      <c r="J14" s="108">
        <v>2172.6179999999999</v>
      </c>
      <c r="K14" s="109">
        <v>465236.054</v>
      </c>
      <c r="L14" s="110">
        <v>146.495</v>
      </c>
      <c r="M14" s="111">
        <v>2319.1129999999998</v>
      </c>
      <c r="N14" s="595"/>
    </row>
    <row r="15" spans="2:28" x14ac:dyDescent="0.2">
      <c r="B15" s="573"/>
      <c r="C15" s="573" t="s">
        <v>740</v>
      </c>
      <c r="D15" s="102">
        <v>99</v>
      </c>
      <c r="E15" s="103">
        <v>69</v>
      </c>
      <c r="F15" s="104">
        <v>5961.3779999999997</v>
      </c>
      <c r="G15" s="105" t="s">
        <v>207</v>
      </c>
      <c r="H15" s="106">
        <v>61152.841999999997</v>
      </c>
      <c r="I15" s="107" t="s">
        <v>252</v>
      </c>
      <c r="J15" s="108">
        <v>5525.8680000000004</v>
      </c>
      <c r="K15" s="109">
        <v>450086.69</v>
      </c>
      <c r="L15" s="110">
        <v>58.087000000000003</v>
      </c>
      <c r="M15" s="111">
        <v>5583.9549999999999</v>
      </c>
      <c r="N15" s="595"/>
    </row>
    <row r="16" spans="2:28" x14ac:dyDescent="0.2">
      <c r="B16" s="573"/>
      <c r="C16" s="573" t="s">
        <v>741</v>
      </c>
      <c r="D16" s="102">
        <v>24</v>
      </c>
      <c r="E16" s="103">
        <v>8</v>
      </c>
      <c r="F16" s="104">
        <v>3222.498</v>
      </c>
      <c r="G16" s="105" t="s">
        <v>55</v>
      </c>
      <c r="H16" s="106">
        <v>257327.753</v>
      </c>
      <c r="I16" s="107" t="s">
        <v>253</v>
      </c>
      <c r="J16" s="108">
        <v>22050.096000000001</v>
      </c>
      <c r="K16" s="109">
        <v>896422.53399999999</v>
      </c>
      <c r="L16" s="110">
        <v>4.0540000000000003</v>
      </c>
      <c r="M16" s="111">
        <v>22054.151000000002</v>
      </c>
      <c r="N16" s="595"/>
    </row>
    <row r="17" spans="2:14" x14ac:dyDescent="0.2">
      <c r="B17" s="573"/>
      <c r="C17" s="573" t="s">
        <v>742</v>
      </c>
      <c r="D17" s="102">
        <v>504</v>
      </c>
      <c r="E17" s="103">
        <v>446</v>
      </c>
      <c r="F17" s="104">
        <v>24857.923999999999</v>
      </c>
      <c r="G17" s="105" t="s">
        <v>851</v>
      </c>
      <c r="H17" s="106">
        <v>55193.542000000001</v>
      </c>
      <c r="I17" s="107" t="s">
        <v>852</v>
      </c>
      <c r="J17" s="108">
        <v>6058.6379999999999</v>
      </c>
      <c r="K17" s="109">
        <v>613112.5</v>
      </c>
      <c r="L17" s="110">
        <v>264.46199999999999</v>
      </c>
      <c r="M17" s="111">
        <v>6323.1</v>
      </c>
      <c r="N17" s="595"/>
    </row>
    <row r="18" spans="2:14" x14ac:dyDescent="0.2">
      <c r="B18" s="573"/>
      <c r="C18" s="574" t="s">
        <v>743</v>
      </c>
      <c r="D18" s="102">
        <v>122</v>
      </c>
      <c r="E18" s="103">
        <v>93</v>
      </c>
      <c r="F18" s="104">
        <v>8581.9490000000005</v>
      </c>
      <c r="G18" s="105" t="s">
        <v>254</v>
      </c>
      <c r="H18" s="106">
        <v>50632.303</v>
      </c>
      <c r="I18" s="107" t="s">
        <v>255</v>
      </c>
      <c r="J18" s="108">
        <v>4775.7529999999997</v>
      </c>
      <c r="K18" s="109">
        <v>906166.83400000003</v>
      </c>
      <c r="L18" s="110">
        <v>421.88799999999998</v>
      </c>
      <c r="M18" s="111">
        <v>5197.6409999999996</v>
      </c>
      <c r="N18" s="595"/>
    </row>
    <row r="19" spans="2:14" x14ac:dyDescent="0.2">
      <c r="B19" s="573"/>
      <c r="C19" s="573" t="s">
        <v>744</v>
      </c>
      <c r="D19" s="102">
        <v>109</v>
      </c>
      <c r="E19" s="103">
        <v>93</v>
      </c>
      <c r="F19" s="104">
        <v>5427.607</v>
      </c>
      <c r="G19" s="105" t="s">
        <v>256</v>
      </c>
      <c r="H19" s="106">
        <v>58791.355000000003</v>
      </c>
      <c r="I19" s="107" t="s">
        <v>257</v>
      </c>
      <c r="J19" s="108">
        <v>5295.7839999999997</v>
      </c>
      <c r="K19" s="109">
        <v>926570.52</v>
      </c>
      <c r="L19" s="110">
        <v>627.33100000000002</v>
      </c>
      <c r="M19" s="111">
        <v>5923.1139999999996</v>
      </c>
      <c r="N19" s="595"/>
    </row>
    <row r="20" spans="2:14" x14ac:dyDescent="0.2">
      <c r="B20" s="573"/>
      <c r="C20" s="573" t="s">
        <v>745</v>
      </c>
      <c r="D20" s="102">
        <v>256</v>
      </c>
      <c r="E20" s="103">
        <v>194</v>
      </c>
      <c r="F20" s="104">
        <v>16961.5</v>
      </c>
      <c r="G20" s="105" t="s">
        <v>93</v>
      </c>
      <c r="H20" s="106">
        <v>93850.426999999996</v>
      </c>
      <c r="I20" s="107" t="s">
        <v>258</v>
      </c>
      <c r="J20" s="108">
        <v>8910.1689999999999</v>
      </c>
      <c r="K20" s="109">
        <v>664861.83499999996</v>
      </c>
      <c r="L20" s="110">
        <v>174.93199999999999</v>
      </c>
      <c r="M20" s="111">
        <v>9085.1020000000008</v>
      </c>
      <c r="N20" s="595"/>
    </row>
    <row r="21" spans="2:14" x14ac:dyDescent="0.2">
      <c r="B21" s="573"/>
      <c r="C21" s="573" t="s">
        <v>746</v>
      </c>
      <c r="D21" s="102">
        <v>1175</v>
      </c>
      <c r="E21" s="103">
        <v>1039</v>
      </c>
      <c r="F21" s="104">
        <v>49268.580999999998</v>
      </c>
      <c r="G21" s="105" t="s">
        <v>178</v>
      </c>
      <c r="H21" s="106">
        <v>156744.22099999999</v>
      </c>
      <c r="I21" s="107" t="s">
        <v>853</v>
      </c>
      <c r="J21" s="108">
        <v>16033.031999999999</v>
      </c>
      <c r="K21" s="109">
        <v>1547082.344</v>
      </c>
      <c r="L21" s="110">
        <v>625.19100000000003</v>
      </c>
      <c r="M21" s="111">
        <v>16658.223000000002</v>
      </c>
      <c r="N21" s="595"/>
    </row>
    <row r="22" spans="2:14" x14ac:dyDescent="0.2">
      <c r="B22" s="573" t="s">
        <v>259</v>
      </c>
      <c r="C22" s="573" t="s">
        <v>179</v>
      </c>
      <c r="D22" s="102">
        <v>196</v>
      </c>
      <c r="E22" s="103">
        <v>134</v>
      </c>
      <c r="F22" s="104">
        <v>12901.696</v>
      </c>
      <c r="G22" s="105" t="s">
        <v>260</v>
      </c>
      <c r="H22" s="106">
        <v>156679.353</v>
      </c>
      <c r="I22" s="107" t="s">
        <v>261</v>
      </c>
      <c r="J22" s="108">
        <v>14027.338</v>
      </c>
      <c r="K22" s="109">
        <v>5192123.5870000003</v>
      </c>
      <c r="L22" s="110">
        <v>1675.335</v>
      </c>
      <c r="M22" s="111">
        <v>15702.674000000001</v>
      </c>
      <c r="N22" s="595"/>
    </row>
    <row r="23" spans="2:14" x14ac:dyDescent="0.2">
      <c r="B23" s="573" t="s">
        <v>262</v>
      </c>
      <c r="C23" s="573" t="s">
        <v>183</v>
      </c>
      <c r="D23" s="102">
        <v>119</v>
      </c>
      <c r="E23" s="103">
        <v>98</v>
      </c>
      <c r="F23" s="104">
        <v>7726.9539999999997</v>
      </c>
      <c r="G23" s="105" t="s">
        <v>263</v>
      </c>
      <c r="H23" s="106">
        <v>16227.888999999999</v>
      </c>
      <c r="I23" s="107" t="s">
        <v>264</v>
      </c>
      <c r="J23" s="108">
        <v>1804.3530000000001</v>
      </c>
      <c r="K23" s="109">
        <v>200071.255</v>
      </c>
      <c r="L23" s="110">
        <v>36.57</v>
      </c>
      <c r="M23" s="111">
        <v>1840.923</v>
      </c>
      <c r="N23" s="595"/>
    </row>
    <row r="24" spans="2:14" x14ac:dyDescent="0.2">
      <c r="B24" s="573" t="s">
        <v>265</v>
      </c>
      <c r="C24" s="573" t="s">
        <v>185</v>
      </c>
      <c r="D24" s="102">
        <v>3307</v>
      </c>
      <c r="E24" s="103">
        <v>3007</v>
      </c>
      <c r="F24" s="104">
        <v>129215.974</v>
      </c>
      <c r="G24" s="105" t="s">
        <v>266</v>
      </c>
      <c r="H24" s="106">
        <v>118394.251</v>
      </c>
      <c r="I24" s="107" t="s">
        <v>267</v>
      </c>
      <c r="J24" s="108">
        <v>17170.394</v>
      </c>
      <c r="K24" s="109">
        <v>1768101.8119999999</v>
      </c>
      <c r="L24" s="110">
        <v>998.90899999999999</v>
      </c>
      <c r="M24" s="111">
        <v>18169.303</v>
      </c>
      <c r="N24" s="595"/>
    </row>
    <row r="25" spans="2:14" x14ac:dyDescent="0.2">
      <c r="B25" s="647" t="s">
        <v>723</v>
      </c>
      <c r="C25" s="647"/>
      <c r="D25" s="113">
        <v>21785</v>
      </c>
      <c r="E25" s="114">
        <v>19743</v>
      </c>
      <c r="F25" s="115">
        <v>733893.43099999998</v>
      </c>
      <c r="G25" s="116" t="s">
        <v>268</v>
      </c>
      <c r="H25" s="117">
        <v>1653177.0390000001</v>
      </c>
      <c r="I25" s="118" t="s">
        <v>269</v>
      </c>
      <c r="J25" s="119">
        <v>180884.209</v>
      </c>
      <c r="K25" s="120">
        <v>29901752.721000001</v>
      </c>
      <c r="L25" s="121">
        <v>13521.450999999999</v>
      </c>
      <c r="M25" s="122">
        <v>194405.66</v>
      </c>
      <c r="N25" s="595"/>
    </row>
    <row r="26" spans="2:14" x14ac:dyDescent="0.2">
      <c r="B26" s="573" t="s">
        <v>270</v>
      </c>
      <c r="C26" s="573" t="s">
        <v>192</v>
      </c>
      <c r="D26" s="102">
        <v>5173</v>
      </c>
      <c r="E26" s="103">
        <v>4570</v>
      </c>
      <c r="F26" s="104">
        <v>206139.30799999999</v>
      </c>
      <c r="G26" s="105" t="s">
        <v>271</v>
      </c>
      <c r="H26" s="106">
        <v>610337.10199999996</v>
      </c>
      <c r="I26" s="107" t="s">
        <v>272</v>
      </c>
      <c r="J26" s="108">
        <v>63216.322</v>
      </c>
      <c r="K26" s="109">
        <v>4900754.9919999996</v>
      </c>
      <c r="L26" s="110">
        <v>1981.88</v>
      </c>
      <c r="M26" s="111">
        <v>65198.201999999997</v>
      </c>
      <c r="N26" s="595"/>
    </row>
    <row r="27" spans="2:14" x14ac:dyDescent="0.2">
      <c r="B27" s="573"/>
      <c r="C27" s="573" t="s">
        <v>747</v>
      </c>
      <c r="D27" s="102">
        <v>1021</v>
      </c>
      <c r="E27" s="103">
        <v>931</v>
      </c>
      <c r="F27" s="104">
        <v>44660.684000000001</v>
      </c>
      <c r="G27" s="105" t="s">
        <v>273</v>
      </c>
      <c r="H27" s="106">
        <v>62636.14</v>
      </c>
      <c r="I27" s="107" t="s">
        <v>274</v>
      </c>
      <c r="J27" s="108">
        <v>7780.4110000000001</v>
      </c>
      <c r="K27" s="109">
        <v>832218.25899999996</v>
      </c>
      <c r="L27" s="110">
        <v>337.745</v>
      </c>
      <c r="M27" s="111">
        <v>8118.1559999999999</v>
      </c>
      <c r="N27" s="595"/>
    </row>
    <row r="28" spans="2:14" x14ac:dyDescent="0.2">
      <c r="B28" s="573"/>
      <c r="C28" s="573" t="s">
        <v>748</v>
      </c>
      <c r="D28" s="102">
        <v>2289</v>
      </c>
      <c r="E28" s="103">
        <v>1958</v>
      </c>
      <c r="F28" s="104">
        <v>105212.47199999999</v>
      </c>
      <c r="G28" s="105" t="s">
        <v>194</v>
      </c>
      <c r="H28" s="106">
        <v>376797.77</v>
      </c>
      <c r="I28" s="107" t="s">
        <v>275</v>
      </c>
      <c r="J28" s="108">
        <v>37814.498</v>
      </c>
      <c r="K28" s="109">
        <v>2757744.8330000001</v>
      </c>
      <c r="L28" s="110">
        <v>1087.19</v>
      </c>
      <c r="M28" s="111">
        <v>38901.688000000002</v>
      </c>
      <c r="N28" s="595"/>
    </row>
    <row r="29" spans="2:14" x14ac:dyDescent="0.2">
      <c r="B29" s="573"/>
      <c r="C29" s="573" t="s">
        <v>749</v>
      </c>
      <c r="D29" s="102">
        <v>1863</v>
      </c>
      <c r="E29" s="103">
        <v>1681</v>
      </c>
      <c r="F29" s="104">
        <v>56266.152000000002</v>
      </c>
      <c r="G29" s="105" t="s">
        <v>108</v>
      </c>
      <c r="H29" s="106">
        <v>170903.19200000001</v>
      </c>
      <c r="I29" s="107" t="s">
        <v>276</v>
      </c>
      <c r="J29" s="108">
        <v>17621.412</v>
      </c>
      <c r="K29" s="109">
        <v>1310791.8999999999</v>
      </c>
      <c r="L29" s="110">
        <v>556.94500000000005</v>
      </c>
      <c r="M29" s="111">
        <v>18178.357</v>
      </c>
      <c r="N29" s="595"/>
    </row>
    <row r="30" spans="2:14" x14ac:dyDescent="0.2">
      <c r="B30" s="573" t="s">
        <v>277</v>
      </c>
      <c r="C30" s="573" t="s">
        <v>195</v>
      </c>
      <c r="D30" s="102">
        <v>730</v>
      </c>
      <c r="E30" s="103">
        <v>656</v>
      </c>
      <c r="F30" s="104">
        <v>26324.635999999999</v>
      </c>
      <c r="G30" s="105" t="s">
        <v>205</v>
      </c>
      <c r="H30" s="106">
        <v>71221.106</v>
      </c>
      <c r="I30" s="107" t="s">
        <v>175</v>
      </c>
      <c r="J30" s="108">
        <v>7501.65</v>
      </c>
      <c r="K30" s="109">
        <v>993762.37899999996</v>
      </c>
      <c r="L30" s="110">
        <v>379.56599999999997</v>
      </c>
      <c r="M30" s="111">
        <v>7881.2150000000001</v>
      </c>
      <c r="N30" s="595"/>
    </row>
    <row r="31" spans="2:14" x14ac:dyDescent="0.2">
      <c r="B31" s="573" t="s">
        <v>278</v>
      </c>
      <c r="C31" s="573" t="s">
        <v>198</v>
      </c>
      <c r="D31" s="102">
        <v>960</v>
      </c>
      <c r="E31" s="103">
        <v>943</v>
      </c>
      <c r="F31" s="104">
        <v>13046.36</v>
      </c>
      <c r="G31" s="105" t="s">
        <v>279</v>
      </c>
      <c r="H31" s="106">
        <v>3919.15</v>
      </c>
      <c r="I31" s="107" t="s">
        <v>280</v>
      </c>
      <c r="J31" s="108">
        <v>1050.6780000000001</v>
      </c>
      <c r="K31" s="109">
        <v>178498.42</v>
      </c>
      <c r="L31" s="110">
        <v>355.45800000000003</v>
      </c>
      <c r="M31" s="111">
        <v>1406.136</v>
      </c>
      <c r="N31" s="595"/>
    </row>
    <row r="32" spans="2:14" x14ac:dyDescent="0.2">
      <c r="B32" s="573" t="s">
        <v>281</v>
      </c>
      <c r="C32" s="573" t="s">
        <v>200</v>
      </c>
      <c r="D32" s="102">
        <v>1574</v>
      </c>
      <c r="E32" s="103">
        <v>1485</v>
      </c>
      <c r="F32" s="104">
        <v>38300.785000000003</v>
      </c>
      <c r="G32" s="105" t="s">
        <v>245</v>
      </c>
      <c r="H32" s="106">
        <v>98728.316000000006</v>
      </c>
      <c r="I32" s="107" t="s">
        <v>246</v>
      </c>
      <c r="J32" s="108">
        <v>10498.450999999999</v>
      </c>
      <c r="K32" s="109">
        <v>733280.326</v>
      </c>
      <c r="L32" s="110">
        <v>642.42600000000004</v>
      </c>
      <c r="M32" s="111">
        <v>11140.877</v>
      </c>
      <c r="N32" s="595"/>
    </row>
    <row r="33" spans="2:14" x14ac:dyDescent="0.2">
      <c r="B33" s="573" t="s">
        <v>282</v>
      </c>
      <c r="C33" s="573" t="s">
        <v>750</v>
      </c>
      <c r="D33" s="102">
        <v>1638</v>
      </c>
      <c r="E33" s="103">
        <v>1380</v>
      </c>
      <c r="F33" s="104">
        <v>35556.788999999997</v>
      </c>
      <c r="G33" s="105" t="s">
        <v>283</v>
      </c>
      <c r="H33" s="106">
        <v>295070.533</v>
      </c>
      <c r="I33" s="107" t="s">
        <v>79</v>
      </c>
      <c r="J33" s="108">
        <v>27036.62</v>
      </c>
      <c r="K33" s="109">
        <v>11073441.285</v>
      </c>
      <c r="L33" s="110">
        <v>3582.75</v>
      </c>
      <c r="M33" s="111">
        <v>30619.37</v>
      </c>
      <c r="N33" s="595"/>
    </row>
    <row r="34" spans="2:14" x14ac:dyDescent="0.2">
      <c r="B34" s="573" t="s">
        <v>284</v>
      </c>
      <c r="C34" s="573" t="s">
        <v>210</v>
      </c>
      <c r="D34" s="102">
        <v>3899</v>
      </c>
      <c r="E34" s="103">
        <v>3359</v>
      </c>
      <c r="F34" s="104">
        <v>193271.897</v>
      </c>
      <c r="G34" s="105" t="s">
        <v>285</v>
      </c>
      <c r="H34" s="106">
        <v>340593.68599999999</v>
      </c>
      <c r="I34" s="107" t="s">
        <v>229</v>
      </c>
      <c r="J34" s="108">
        <v>39580.421999999999</v>
      </c>
      <c r="K34" s="109">
        <v>5331768.2630000003</v>
      </c>
      <c r="L34" s="110">
        <v>1285.1199999999999</v>
      </c>
      <c r="M34" s="111">
        <v>40865.542000000001</v>
      </c>
      <c r="N34" s="595"/>
    </row>
    <row r="35" spans="2:14" x14ac:dyDescent="0.2">
      <c r="B35" s="573" t="s">
        <v>286</v>
      </c>
      <c r="C35" s="573" t="s">
        <v>751</v>
      </c>
      <c r="D35" s="102">
        <v>4571</v>
      </c>
      <c r="E35" s="103">
        <v>4294</v>
      </c>
      <c r="F35" s="104">
        <v>134437.57699999999</v>
      </c>
      <c r="G35" s="105" t="s">
        <v>287</v>
      </c>
      <c r="H35" s="106">
        <v>124492.41099999999</v>
      </c>
      <c r="I35" s="107" t="s">
        <v>288</v>
      </c>
      <c r="J35" s="108">
        <v>17975.925999999999</v>
      </c>
      <c r="K35" s="109">
        <v>3663466.9759999998</v>
      </c>
      <c r="L35" s="110">
        <v>2835.3539999999998</v>
      </c>
      <c r="M35" s="111">
        <v>20811.28</v>
      </c>
      <c r="N35" s="595"/>
    </row>
    <row r="36" spans="2:14" x14ac:dyDescent="0.2">
      <c r="B36" s="573" t="s">
        <v>289</v>
      </c>
      <c r="C36" s="573" t="s">
        <v>752</v>
      </c>
      <c r="D36" s="102">
        <v>1230</v>
      </c>
      <c r="E36" s="103">
        <v>1163</v>
      </c>
      <c r="F36" s="104">
        <v>31954.953000000001</v>
      </c>
      <c r="G36" s="105" t="s">
        <v>290</v>
      </c>
      <c r="H36" s="106">
        <v>37033.512999999999</v>
      </c>
      <c r="I36" s="107" t="s">
        <v>291</v>
      </c>
      <c r="J36" s="108">
        <v>4905.3720000000003</v>
      </c>
      <c r="K36" s="109">
        <v>2311489.4870000002</v>
      </c>
      <c r="L36" s="110">
        <v>1804.3430000000001</v>
      </c>
      <c r="M36" s="111">
        <v>6709.7150000000001</v>
      </c>
      <c r="N36" s="595"/>
    </row>
    <row r="37" spans="2:14" x14ac:dyDescent="0.2">
      <c r="B37" s="573" t="s">
        <v>292</v>
      </c>
      <c r="C37" s="573" t="s">
        <v>753</v>
      </c>
      <c r="D37" s="102">
        <v>356</v>
      </c>
      <c r="E37" s="103">
        <v>344</v>
      </c>
      <c r="F37" s="104">
        <v>6037.924</v>
      </c>
      <c r="G37" s="105" t="s">
        <v>293</v>
      </c>
      <c r="H37" s="106">
        <v>3971.8429999999998</v>
      </c>
      <c r="I37" s="107" t="s">
        <v>294</v>
      </c>
      <c r="J37" s="108">
        <v>669.69299999999998</v>
      </c>
      <c r="K37" s="109">
        <v>49937.29</v>
      </c>
      <c r="L37" s="110">
        <v>114.395</v>
      </c>
      <c r="M37" s="111">
        <v>784.08799999999997</v>
      </c>
      <c r="N37" s="595"/>
    </row>
    <row r="38" spans="2:14" x14ac:dyDescent="0.2">
      <c r="B38" s="575" t="s">
        <v>295</v>
      </c>
      <c r="C38" s="575" t="s">
        <v>221</v>
      </c>
      <c r="D38" s="102">
        <v>775</v>
      </c>
      <c r="E38" s="103">
        <v>688</v>
      </c>
      <c r="F38" s="104">
        <v>37178.086000000003</v>
      </c>
      <c r="G38" s="105" t="s">
        <v>296</v>
      </c>
      <c r="H38" s="106">
        <v>57671.684999999998</v>
      </c>
      <c r="I38" s="107" t="s">
        <v>297</v>
      </c>
      <c r="J38" s="108">
        <v>6946.8890000000001</v>
      </c>
      <c r="K38" s="109">
        <v>405118.59100000001</v>
      </c>
      <c r="L38" s="110">
        <v>183.839</v>
      </c>
      <c r="M38" s="111">
        <v>7130.7280000000001</v>
      </c>
      <c r="N38" s="595"/>
    </row>
    <row r="39" spans="2:14" x14ac:dyDescent="0.2">
      <c r="B39" s="573" t="s">
        <v>298</v>
      </c>
      <c r="C39" s="573" t="s">
        <v>754</v>
      </c>
      <c r="D39" s="102">
        <v>371</v>
      </c>
      <c r="E39" s="103">
        <v>367</v>
      </c>
      <c r="F39" s="104">
        <v>4488.0559999999996</v>
      </c>
      <c r="G39" s="105" t="s">
        <v>299</v>
      </c>
      <c r="H39" s="106">
        <v>6266.9030000000002</v>
      </c>
      <c r="I39" s="107" t="s">
        <v>300</v>
      </c>
      <c r="J39" s="108">
        <v>779.53</v>
      </c>
      <c r="K39" s="109">
        <v>109225.031</v>
      </c>
      <c r="L39" s="110">
        <v>154.70500000000001</v>
      </c>
      <c r="M39" s="111">
        <v>934.23500000000001</v>
      </c>
      <c r="N39" s="595"/>
    </row>
    <row r="40" spans="2:14" ht="13.5" thickBot="1" x14ac:dyDescent="0.25">
      <c r="B40" s="617"/>
      <c r="C40" s="617" t="s">
        <v>755</v>
      </c>
      <c r="D40" s="123">
        <v>508</v>
      </c>
      <c r="E40" s="124">
        <v>494</v>
      </c>
      <c r="F40" s="125">
        <v>7157.06</v>
      </c>
      <c r="G40" s="126" t="s">
        <v>301</v>
      </c>
      <c r="H40" s="127">
        <v>3870.7910000000002</v>
      </c>
      <c r="I40" s="128" t="s">
        <v>302</v>
      </c>
      <c r="J40" s="129">
        <v>722.65599999999995</v>
      </c>
      <c r="K40" s="130">
        <v>151009.68100000001</v>
      </c>
      <c r="L40" s="131">
        <v>201.61600000000001</v>
      </c>
      <c r="M40" s="132">
        <v>924.27099999999996</v>
      </c>
      <c r="N40" s="595"/>
    </row>
    <row r="41" spans="2:14" ht="13.5" thickTop="1" x14ac:dyDescent="0.2"/>
    <row r="42" spans="2:14" x14ac:dyDescent="0.2">
      <c r="B42" s="630" t="s">
        <v>942</v>
      </c>
      <c r="C42" s="631"/>
      <c r="D42" s="631"/>
      <c r="E42" s="631"/>
      <c r="F42" s="631"/>
      <c r="G42" s="631"/>
      <c r="H42" s="631"/>
      <c r="I42" s="631"/>
      <c r="J42" s="631"/>
      <c r="K42" s="631"/>
      <c r="L42" s="631"/>
    </row>
  </sheetData>
  <mergeCells count="17">
    <mergeCell ref="B25:C25"/>
    <mergeCell ref="B5:C7"/>
    <mergeCell ref="B42:L42"/>
    <mergeCell ref="D5:E5"/>
    <mergeCell ref="F5:I5"/>
    <mergeCell ref="J5:M5"/>
    <mergeCell ref="D6:D7"/>
    <mergeCell ref="E6:E7"/>
    <mergeCell ref="F6:G6"/>
    <mergeCell ref="H6:I6"/>
    <mergeCell ref="J6:J7"/>
    <mergeCell ref="K6:K7"/>
    <mergeCell ref="L6:L7"/>
    <mergeCell ref="M6:M7"/>
    <mergeCell ref="B8:C8"/>
    <mergeCell ref="B9:C9"/>
    <mergeCell ref="B11:C11"/>
  </mergeCells>
  <pageMargins left="0.7" right="0.7" top="0.75" bottom="0.75" header="0.3" footer="0.3"/>
  <pageSetup paperSize="9" scale="72"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B1:J15"/>
  <sheetViews>
    <sheetView showGridLines="0" workbookViewId="0">
      <selection activeCell="O31" sqref="O31"/>
    </sheetView>
  </sheetViews>
  <sheetFormatPr baseColWidth="10" defaultRowHeight="12.75" x14ac:dyDescent="0.2"/>
  <cols>
    <col min="1" max="1" width="2.5703125" customWidth="1"/>
    <col min="2" max="2" width="14.7109375" customWidth="1"/>
    <col min="3" max="3" width="8.5703125" customWidth="1"/>
    <col min="4" max="4" width="13.140625" customWidth="1"/>
    <col min="5" max="5" width="12.7109375" customWidth="1"/>
    <col min="6" max="6" width="13.140625" customWidth="1"/>
    <col min="7" max="7" width="13.7109375" customWidth="1"/>
    <col min="8" max="10" width="13.140625" customWidth="1"/>
  </cols>
  <sheetData>
    <row r="1" spans="2:10" ht="18" x14ac:dyDescent="0.25">
      <c r="B1" s="3" t="s">
        <v>845</v>
      </c>
    </row>
    <row r="2" spans="2:10" x14ac:dyDescent="0.2">
      <c r="B2" t="s">
        <v>11</v>
      </c>
    </row>
    <row r="5" spans="2:10" ht="21" customHeight="1" x14ac:dyDescent="0.2">
      <c r="B5" s="625" t="s">
        <v>836</v>
      </c>
      <c r="C5" s="626" t="s">
        <v>20</v>
      </c>
      <c r="D5" s="626" t="s">
        <v>20</v>
      </c>
      <c r="E5" s="626" t="s">
        <v>29</v>
      </c>
      <c r="F5" s="626" t="s">
        <v>29</v>
      </c>
      <c r="G5" s="626" t="s">
        <v>30</v>
      </c>
      <c r="H5" s="626" t="s">
        <v>30</v>
      </c>
      <c r="I5" s="626" t="s">
        <v>304</v>
      </c>
      <c r="J5" s="626" t="s">
        <v>304</v>
      </c>
    </row>
    <row r="6" spans="2:10" ht="21" customHeight="1" x14ac:dyDescent="0.2">
      <c r="B6" s="625" t="s">
        <v>303</v>
      </c>
      <c r="C6" s="15" t="s">
        <v>63</v>
      </c>
      <c r="D6" s="15" t="s">
        <v>34</v>
      </c>
      <c r="E6" s="15" t="s">
        <v>835</v>
      </c>
      <c r="F6" s="15" t="s">
        <v>34</v>
      </c>
      <c r="G6" s="572" t="s">
        <v>835</v>
      </c>
      <c r="H6" s="572" t="s">
        <v>34</v>
      </c>
      <c r="I6" s="572" t="s">
        <v>835</v>
      </c>
      <c r="J6" s="572" t="s">
        <v>34</v>
      </c>
    </row>
    <row r="7" spans="2:10" x14ac:dyDescent="0.2">
      <c r="B7" s="16" t="s">
        <v>123</v>
      </c>
      <c r="C7" s="133">
        <v>14117</v>
      </c>
      <c r="D7" s="134" t="s">
        <v>124</v>
      </c>
      <c r="E7" s="135">
        <v>0</v>
      </c>
      <c r="F7" s="136" t="s">
        <v>169</v>
      </c>
      <c r="G7" s="137">
        <v>16645740.289999999</v>
      </c>
      <c r="H7" s="138" t="s">
        <v>305</v>
      </c>
      <c r="I7" s="139">
        <v>17133.508999999998</v>
      </c>
      <c r="J7" s="140" t="s">
        <v>189</v>
      </c>
    </row>
    <row r="8" spans="2:10" x14ac:dyDescent="0.2">
      <c r="B8" s="16" t="s">
        <v>306</v>
      </c>
      <c r="C8" s="133">
        <v>5346</v>
      </c>
      <c r="D8" s="134" t="s">
        <v>307</v>
      </c>
      <c r="E8" s="135">
        <v>38876.080000000002</v>
      </c>
      <c r="F8" s="136" t="s">
        <v>161</v>
      </c>
      <c r="G8" s="137">
        <v>1396044.355</v>
      </c>
      <c r="H8" s="138" t="s">
        <v>308</v>
      </c>
      <c r="I8" s="139">
        <v>3348.241</v>
      </c>
      <c r="J8" s="140" t="s">
        <v>309</v>
      </c>
    </row>
    <row r="9" spans="2:10" x14ac:dyDescent="0.2">
      <c r="B9" s="16" t="s">
        <v>310</v>
      </c>
      <c r="C9" s="133">
        <v>4454</v>
      </c>
      <c r="D9" s="134" t="s">
        <v>311</v>
      </c>
      <c r="E9" s="135">
        <v>217152.38800000001</v>
      </c>
      <c r="F9" s="136" t="s">
        <v>206</v>
      </c>
      <c r="G9" s="137">
        <v>2440035.2629999998</v>
      </c>
      <c r="H9" s="138" t="s">
        <v>189</v>
      </c>
      <c r="I9" s="139">
        <v>12403.778</v>
      </c>
      <c r="J9" s="140" t="s">
        <v>312</v>
      </c>
    </row>
    <row r="10" spans="2:10" x14ac:dyDescent="0.2">
      <c r="B10" s="16" t="s">
        <v>313</v>
      </c>
      <c r="C10" s="133">
        <v>3061</v>
      </c>
      <c r="D10" s="134" t="s">
        <v>314</v>
      </c>
      <c r="E10" s="135">
        <v>669623.01</v>
      </c>
      <c r="F10" s="136" t="s">
        <v>315</v>
      </c>
      <c r="G10" s="137">
        <v>4977242.4939999999</v>
      </c>
      <c r="H10" s="138" t="s">
        <v>316</v>
      </c>
      <c r="I10" s="139">
        <v>41349.546000000002</v>
      </c>
      <c r="J10" s="140" t="s">
        <v>317</v>
      </c>
    </row>
    <row r="11" spans="2:10" x14ac:dyDescent="0.2">
      <c r="B11" s="16" t="s">
        <v>318</v>
      </c>
      <c r="C11" s="133">
        <v>564</v>
      </c>
      <c r="D11" s="134" t="s">
        <v>146</v>
      </c>
      <c r="E11" s="135">
        <v>394930.02399999998</v>
      </c>
      <c r="F11" s="136" t="s">
        <v>319</v>
      </c>
      <c r="G11" s="137">
        <v>2468569.6230000001</v>
      </c>
      <c r="H11" s="138" t="s">
        <v>189</v>
      </c>
      <c r="I11" s="139">
        <v>29892.649000000001</v>
      </c>
      <c r="J11" s="140" t="s">
        <v>320</v>
      </c>
    </row>
    <row r="12" spans="2:10" x14ac:dyDescent="0.2">
      <c r="B12" s="16" t="s">
        <v>321</v>
      </c>
      <c r="C12" s="133">
        <v>536</v>
      </c>
      <c r="D12" s="134" t="s">
        <v>131</v>
      </c>
      <c r="E12" s="135">
        <v>1097870.037</v>
      </c>
      <c r="F12" s="136" t="s">
        <v>322</v>
      </c>
      <c r="G12" s="137">
        <v>7528984.5609999998</v>
      </c>
      <c r="H12" s="138" t="s">
        <v>111</v>
      </c>
      <c r="I12" s="139">
        <v>90075.285000000003</v>
      </c>
      <c r="J12" s="140" t="s">
        <v>322</v>
      </c>
    </row>
    <row r="13" spans="2:10" x14ac:dyDescent="0.2">
      <c r="B13" s="16" t="s">
        <v>323</v>
      </c>
      <c r="C13" s="133">
        <v>64</v>
      </c>
      <c r="D13" s="134" t="s">
        <v>171</v>
      </c>
      <c r="E13" s="135">
        <v>437906.435</v>
      </c>
      <c r="F13" s="136" t="s">
        <v>186</v>
      </c>
      <c r="G13" s="137">
        <v>2219243.449</v>
      </c>
      <c r="H13" s="138" t="s">
        <v>324</v>
      </c>
      <c r="I13" s="139">
        <v>36873.383000000002</v>
      </c>
      <c r="J13" s="140" t="s">
        <v>325</v>
      </c>
    </row>
    <row r="14" spans="2:10" x14ac:dyDescent="0.2">
      <c r="B14" s="16" t="s">
        <v>326</v>
      </c>
      <c r="C14" s="133">
        <v>39</v>
      </c>
      <c r="D14" s="134" t="s">
        <v>327</v>
      </c>
      <c r="E14" s="135">
        <v>884559.17</v>
      </c>
      <c r="F14" s="136" t="s">
        <v>328</v>
      </c>
      <c r="G14" s="137">
        <v>6108848.5980000002</v>
      </c>
      <c r="H14" s="138" t="s">
        <v>180</v>
      </c>
      <c r="I14" s="139">
        <v>74983.076000000001</v>
      </c>
      <c r="J14" s="140" t="s">
        <v>112</v>
      </c>
    </row>
    <row r="15" spans="2:10" x14ac:dyDescent="0.2">
      <c r="B15" s="52" t="s">
        <v>27</v>
      </c>
      <c r="C15" s="141">
        <v>28181</v>
      </c>
      <c r="D15" s="142" t="s">
        <v>59</v>
      </c>
      <c r="E15" s="143">
        <v>3740917.1439999999</v>
      </c>
      <c r="F15" s="144" t="s">
        <v>59</v>
      </c>
      <c r="G15" s="145">
        <v>43784708.633000001</v>
      </c>
      <c r="H15" s="146" t="s">
        <v>59</v>
      </c>
      <c r="I15" s="147">
        <v>306059.467</v>
      </c>
      <c r="J15" s="148" t="s">
        <v>59</v>
      </c>
    </row>
  </sheetData>
  <mergeCells count="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B1:M16"/>
  <sheetViews>
    <sheetView showGridLines="0" workbookViewId="0">
      <selection activeCell="G48" sqref="G48"/>
    </sheetView>
  </sheetViews>
  <sheetFormatPr baseColWidth="10" defaultRowHeight="12.75" x14ac:dyDescent="0.2"/>
  <cols>
    <col min="1" max="1" width="2.5703125" customWidth="1"/>
    <col min="2" max="2" width="14.7109375" customWidth="1"/>
    <col min="3" max="3" width="8.5703125" customWidth="1"/>
    <col min="4" max="4" width="13.140625" customWidth="1"/>
    <col min="5" max="5" width="12" customWidth="1"/>
    <col min="6" max="6" width="13.140625" customWidth="1"/>
    <col min="7" max="7" width="12" customWidth="1"/>
    <col min="8" max="12" width="13.140625" customWidth="1"/>
  </cols>
  <sheetData>
    <row r="1" spans="2:13" ht="18" x14ac:dyDescent="0.25">
      <c r="B1" s="3" t="s">
        <v>846</v>
      </c>
    </row>
    <row r="2" spans="2:13" x14ac:dyDescent="0.2">
      <c r="B2" t="s">
        <v>11</v>
      </c>
    </row>
    <row r="5" spans="2:13" ht="21" customHeight="1" x14ac:dyDescent="0.2">
      <c r="B5" s="625" t="s">
        <v>836</v>
      </c>
      <c r="C5" s="626" t="s">
        <v>20</v>
      </c>
      <c r="D5" s="626" t="s">
        <v>20</v>
      </c>
      <c r="E5" s="626" t="s">
        <v>31</v>
      </c>
      <c r="F5" s="626" t="s">
        <v>31</v>
      </c>
      <c r="G5" s="626" t="s">
        <v>32</v>
      </c>
      <c r="H5" s="626" t="s">
        <v>32</v>
      </c>
      <c r="I5" s="626" t="s">
        <v>304</v>
      </c>
      <c r="J5" s="626" t="s">
        <v>304</v>
      </c>
      <c r="K5" s="626" t="s">
        <v>329</v>
      </c>
      <c r="L5" s="626" t="s">
        <v>329</v>
      </c>
    </row>
    <row r="6" spans="2:13" ht="21" customHeight="1" x14ac:dyDescent="0.2">
      <c r="B6" s="625" t="s">
        <v>303</v>
      </c>
      <c r="C6" s="15" t="s">
        <v>63</v>
      </c>
      <c r="D6" s="15" t="s">
        <v>34</v>
      </c>
      <c r="E6" s="572" t="s">
        <v>835</v>
      </c>
      <c r="F6" s="572" t="s">
        <v>34</v>
      </c>
      <c r="G6" s="572" t="s">
        <v>835</v>
      </c>
      <c r="H6" s="572" t="s">
        <v>34</v>
      </c>
      <c r="I6" s="572" t="s">
        <v>835</v>
      </c>
      <c r="J6" s="572" t="s">
        <v>34</v>
      </c>
      <c r="K6" s="15" t="s">
        <v>63</v>
      </c>
      <c r="L6" s="15" t="s">
        <v>34</v>
      </c>
    </row>
    <row r="7" spans="2:13" x14ac:dyDescent="0.2">
      <c r="B7" s="16" t="s">
        <v>123</v>
      </c>
      <c r="C7" s="149">
        <v>14117</v>
      </c>
      <c r="D7" s="150" t="s">
        <v>124</v>
      </c>
      <c r="E7" s="151">
        <v>0</v>
      </c>
      <c r="F7" s="152" t="s">
        <v>169</v>
      </c>
      <c r="G7" s="153">
        <v>17133.508999999998</v>
      </c>
      <c r="H7" s="154" t="s">
        <v>330</v>
      </c>
      <c r="I7" s="155">
        <v>17133.508999999998</v>
      </c>
      <c r="J7" s="156" t="s">
        <v>189</v>
      </c>
      <c r="K7" s="157">
        <v>28955.630209999996</v>
      </c>
      <c r="L7" s="158" t="s">
        <v>189</v>
      </c>
    </row>
    <row r="8" spans="2:13" x14ac:dyDescent="0.2">
      <c r="B8" s="16" t="s">
        <v>306</v>
      </c>
      <c r="C8" s="149">
        <v>5346</v>
      </c>
      <c r="D8" s="150" t="s">
        <v>307</v>
      </c>
      <c r="E8" s="151">
        <v>2156.971</v>
      </c>
      <c r="F8" s="152" t="s">
        <v>57</v>
      </c>
      <c r="G8" s="153">
        <v>1191.269</v>
      </c>
      <c r="H8" s="154" t="s">
        <v>58</v>
      </c>
      <c r="I8" s="155">
        <v>3348.241</v>
      </c>
      <c r="J8" s="156" t="s">
        <v>309</v>
      </c>
      <c r="K8" s="157">
        <v>5658.52729</v>
      </c>
      <c r="L8" s="158" t="s">
        <v>309</v>
      </c>
      <c r="M8" s="571"/>
    </row>
    <row r="9" spans="2:13" x14ac:dyDescent="0.2">
      <c r="B9" s="16" t="s">
        <v>310</v>
      </c>
      <c r="C9" s="149">
        <v>4454</v>
      </c>
      <c r="D9" s="150" t="s">
        <v>311</v>
      </c>
      <c r="E9" s="151">
        <v>12218.277</v>
      </c>
      <c r="F9" s="152" t="s">
        <v>331</v>
      </c>
      <c r="G9" s="153">
        <v>185.5</v>
      </c>
      <c r="H9" s="154" t="s">
        <v>161</v>
      </c>
      <c r="I9" s="155">
        <v>12403.778</v>
      </c>
      <c r="J9" s="156" t="s">
        <v>312</v>
      </c>
      <c r="K9" s="157">
        <v>20962.384819999999</v>
      </c>
      <c r="L9" s="158" t="s">
        <v>312</v>
      </c>
      <c r="M9" s="571"/>
    </row>
    <row r="10" spans="2:13" x14ac:dyDescent="0.2">
      <c r="B10" s="16" t="s">
        <v>313</v>
      </c>
      <c r="C10" s="149">
        <v>3061</v>
      </c>
      <c r="D10" s="150" t="s">
        <v>314</v>
      </c>
      <c r="E10" s="151">
        <v>41221.008999999998</v>
      </c>
      <c r="F10" s="152" t="s">
        <v>212</v>
      </c>
      <c r="G10" s="153">
        <v>128.536</v>
      </c>
      <c r="H10" s="154" t="s">
        <v>170</v>
      </c>
      <c r="I10" s="155">
        <v>41349.546000000002</v>
      </c>
      <c r="J10" s="156" t="s">
        <v>317</v>
      </c>
      <c r="K10" s="157">
        <v>69880.732740000007</v>
      </c>
      <c r="L10" s="158" t="s">
        <v>317</v>
      </c>
      <c r="M10" s="571"/>
    </row>
    <row r="11" spans="2:13" x14ac:dyDescent="0.2">
      <c r="B11" s="16" t="s">
        <v>318</v>
      </c>
      <c r="C11" s="149">
        <v>564</v>
      </c>
      <c r="D11" s="150" t="s">
        <v>146</v>
      </c>
      <c r="E11" s="151">
        <v>29892.649000000001</v>
      </c>
      <c r="F11" s="152" t="s">
        <v>332</v>
      </c>
      <c r="G11" s="153">
        <v>0</v>
      </c>
      <c r="H11" s="154" t="s">
        <v>169</v>
      </c>
      <c r="I11" s="155">
        <v>29892.649000000001</v>
      </c>
      <c r="J11" s="156" t="s">
        <v>320</v>
      </c>
      <c r="K11" s="157">
        <v>50518.576809999999</v>
      </c>
      <c r="L11" s="158" t="s">
        <v>320</v>
      </c>
      <c r="M11" s="571"/>
    </row>
    <row r="12" spans="2:13" x14ac:dyDescent="0.2">
      <c r="B12" s="16" t="s">
        <v>321</v>
      </c>
      <c r="C12" s="149">
        <v>536</v>
      </c>
      <c r="D12" s="150" t="s">
        <v>131</v>
      </c>
      <c r="E12" s="151">
        <v>90075.285000000003</v>
      </c>
      <c r="F12" s="152" t="s">
        <v>333</v>
      </c>
      <c r="G12" s="153">
        <v>0</v>
      </c>
      <c r="H12" s="154" t="s">
        <v>169</v>
      </c>
      <c r="I12" s="155">
        <v>90075.285000000003</v>
      </c>
      <c r="J12" s="156" t="s">
        <v>322</v>
      </c>
      <c r="K12" s="157">
        <v>152227.23165</v>
      </c>
      <c r="L12" s="158" t="s">
        <v>322</v>
      </c>
      <c r="M12" s="571"/>
    </row>
    <row r="13" spans="2:13" x14ac:dyDescent="0.2">
      <c r="B13" s="16" t="s">
        <v>323</v>
      </c>
      <c r="C13" s="149">
        <v>64</v>
      </c>
      <c r="D13" s="150" t="s">
        <v>171</v>
      </c>
      <c r="E13" s="151">
        <v>36873.383000000002</v>
      </c>
      <c r="F13" s="152" t="s">
        <v>44</v>
      </c>
      <c r="G13" s="153">
        <v>0</v>
      </c>
      <c r="H13" s="154" t="s">
        <v>169</v>
      </c>
      <c r="I13" s="155">
        <v>36873.383000000002</v>
      </c>
      <c r="J13" s="156" t="s">
        <v>325</v>
      </c>
      <c r="K13" s="157">
        <v>62316.017270000004</v>
      </c>
      <c r="L13" s="158" t="s">
        <v>325</v>
      </c>
      <c r="M13" s="571"/>
    </row>
    <row r="14" spans="2:13" x14ac:dyDescent="0.2">
      <c r="B14" s="16" t="s">
        <v>326</v>
      </c>
      <c r="C14" s="149">
        <v>39</v>
      </c>
      <c r="D14" s="150" t="s">
        <v>327</v>
      </c>
      <c r="E14" s="151">
        <v>74983.076000000001</v>
      </c>
      <c r="F14" s="152" t="s">
        <v>334</v>
      </c>
      <c r="G14" s="153">
        <v>0</v>
      </c>
      <c r="H14" s="154" t="s">
        <v>169</v>
      </c>
      <c r="I14" s="155">
        <v>74983.076000000001</v>
      </c>
      <c r="J14" s="156" t="s">
        <v>112</v>
      </c>
      <c r="K14" s="157">
        <v>126721.39844</v>
      </c>
      <c r="L14" s="158" t="s">
        <v>112</v>
      </c>
      <c r="M14" s="571"/>
    </row>
    <row r="15" spans="2:13" x14ac:dyDescent="0.2">
      <c r="B15" s="52" t="s">
        <v>27</v>
      </c>
      <c r="C15" s="159">
        <v>28181</v>
      </c>
      <c r="D15" s="160" t="s">
        <v>59</v>
      </c>
      <c r="E15" s="161">
        <v>287420.65000000002</v>
      </c>
      <c r="F15" s="162" t="s">
        <v>59</v>
      </c>
      <c r="G15" s="163">
        <v>18638.813999999998</v>
      </c>
      <c r="H15" s="164" t="s">
        <v>59</v>
      </c>
      <c r="I15" s="165">
        <v>306059.467</v>
      </c>
      <c r="J15" s="166" t="s">
        <v>59</v>
      </c>
      <c r="K15" s="167">
        <v>517240.51</v>
      </c>
      <c r="L15" s="168" t="s">
        <v>59</v>
      </c>
      <c r="M15" s="571"/>
    </row>
    <row r="16" spans="2:13" x14ac:dyDescent="0.2">
      <c r="I16" s="595"/>
    </row>
  </sheetData>
  <mergeCells count="6">
    <mergeCell ref="K5:L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7"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29</vt:i4>
      </vt:variant>
    </vt:vector>
  </HeadingPairs>
  <TitlesOfParts>
    <vt:vector size="29" baseType="lpstr">
      <vt:lpstr>Inhaltsverzeichnis</vt:lpstr>
      <vt:lpstr>T1</vt:lpstr>
      <vt:lpstr>T2</vt:lpstr>
      <vt:lpstr>T3</vt:lpstr>
      <vt:lpstr>T4</vt:lpstr>
      <vt:lpstr>T5a</vt:lpstr>
      <vt:lpstr>T5b</vt:lpstr>
      <vt:lpstr>T6</vt:lpstr>
      <vt:lpstr>T7</vt:lpstr>
      <vt:lpstr>T8</vt:lpstr>
      <vt:lpstr>T9</vt:lpstr>
      <vt:lpstr>T10a</vt:lpstr>
      <vt:lpstr>T10b</vt:lpstr>
      <vt:lpstr>T10c</vt:lpstr>
      <vt:lpstr>T10d</vt:lpstr>
      <vt:lpstr>T10e</vt:lpstr>
      <vt:lpstr>T10f</vt:lpstr>
      <vt:lpstr>T11</vt:lpstr>
      <vt:lpstr>T12</vt:lpstr>
      <vt:lpstr>T13</vt:lpstr>
      <vt:lpstr>T14</vt:lpstr>
      <vt:lpstr>T15</vt:lpstr>
      <vt:lpstr>T16</vt:lpstr>
      <vt:lpstr>T17a</vt:lpstr>
      <vt:lpstr>T17b</vt:lpstr>
      <vt:lpstr>Gemeindekarte</vt:lpstr>
      <vt:lpstr>Erläuterungen</vt:lpstr>
      <vt:lpstr>Agglomerationsgemeinden</vt:lpstr>
      <vt:lpstr>Regionalplanungsverbände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cisg</dc:creator>
  <cp:lastModifiedBy>Iseli Christoph</cp:lastModifiedBy>
  <cp:lastPrinted>2023-05-09T11:23:47Z</cp:lastPrinted>
  <dcterms:created xsi:type="dcterms:W3CDTF">2023-03-30T12:55:41Z</dcterms:created>
  <dcterms:modified xsi:type="dcterms:W3CDTF">2023-05-24T06:02:52Z</dcterms:modified>
</cp:coreProperties>
</file>